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40" windowWidth="19320" windowHeight="5685" activeTab="8"/>
  </bookViews>
  <sheets>
    <sheet name="T" sheetId="1" r:id="rId1"/>
    <sheet name="S" sheetId="2" r:id="rId2"/>
    <sheet name="P" sheetId="3" r:id="rId3"/>
    <sheet name="K" sheetId="4" r:id="rId4"/>
    <sheet name="O1" sheetId="5" r:id="rId5"/>
    <sheet name="1" sheetId="6" r:id="rId6"/>
    <sheet name="2" sheetId="7" r:id="rId7"/>
    <sheet name="3" sheetId="8" r:id="rId8"/>
    <sheet name="4" sheetId="9" r:id="rId9"/>
  </sheets>
  <definedNames>
    <definedName name="beigas" localSheetId="8">#REF!</definedName>
    <definedName name="beigas" localSheetId="3">#REF!</definedName>
    <definedName name="beigas" localSheetId="4">#REF!</definedName>
    <definedName name="beigas">#REF!</definedName>
    <definedName name="birzņi" localSheetId="8">#REF!</definedName>
    <definedName name="birzņi">#REF!</definedName>
    <definedName name="_xlnm.Print_Area" localSheetId="5">'1'!$A$1:$P$33</definedName>
    <definedName name="_xlnm.Print_Area" localSheetId="6">'2'!$A$1:$P$42</definedName>
    <definedName name="_xlnm.Print_Area" localSheetId="7">'3'!$A$1:$P$60</definedName>
    <definedName name="_xlnm.Print_Area" localSheetId="8">'4'!$A$1:$P$45</definedName>
    <definedName name="_xlnm.Print_Area" localSheetId="3">'K'!$A$1:$D$29</definedName>
    <definedName name="_xlnm.Print_Area" localSheetId="4">'O1'!$A$1:$G$36</definedName>
    <definedName name="_xlnm.Print_Area" localSheetId="2">'P'!$A$1:$C$38</definedName>
    <definedName name="_xlnm.Print_Area" localSheetId="1">'S'!$A$1:$B$13</definedName>
    <definedName name="_xlnm.Print_Area" localSheetId="0">'T'!$A$1:$B$51</definedName>
  </definedNames>
  <calcPr fullCalcOnLoad="1"/>
</workbook>
</file>

<file path=xl/sharedStrings.xml><?xml version="1.0" encoding="utf-8"?>
<sst xmlns="http://schemas.openxmlformats.org/spreadsheetml/2006/main" count="391" uniqueCount="181">
  <si>
    <t>m2</t>
  </si>
  <si>
    <t>t.m.</t>
  </si>
  <si>
    <t>Tāmes izmaksas (Ls):</t>
  </si>
  <si>
    <t>Nr. p. k.</t>
  </si>
  <si>
    <t>Kods</t>
  </si>
  <si>
    <t>Darba nosaukums (apraksts)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</si>
  <si>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</si>
  <si>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</si>
  <si>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</si>
  <si>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</si>
  <si>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</si>
  <si>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</si>
  <si>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Kalk.</t>
  </si>
  <si>
    <t>KOPĀ:</t>
  </si>
  <si>
    <t>1</t>
  </si>
  <si>
    <t>kg</t>
  </si>
  <si>
    <t>5</t>
  </si>
  <si>
    <t>Jumta nomaiņa</t>
  </si>
  <si>
    <t>gb.</t>
  </si>
  <si>
    <t>Lokālā tāme Nr. 1</t>
  </si>
  <si>
    <t>3</t>
  </si>
  <si>
    <t>4</t>
  </si>
  <si>
    <t>m³</t>
  </si>
  <si>
    <t>kompl.</t>
  </si>
  <si>
    <t>BŪVNIECĪBAS KOPTĀME</t>
  </si>
  <si>
    <t>Objekta tāmes Nr.</t>
  </si>
  <si>
    <t>%</t>
  </si>
  <si>
    <t xml:space="preserve"> -</t>
  </si>
  <si>
    <t>Lokālā tāme Nr. 2</t>
  </si>
  <si>
    <t>2</t>
  </si>
  <si>
    <t>6</t>
  </si>
  <si>
    <t>7</t>
  </si>
  <si>
    <t>8</t>
  </si>
  <si>
    <t>Objekta tāmes nosaukums</t>
  </si>
  <si>
    <t>Kopā</t>
  </si>
  <si>
    <t>KOPSAVILKUMU APRĒĶINS PAR DARBU VAI KONSTRUKTĪVO ELEMENTU VEIDIEM Nr.1</t>
  </si>
  <si>
    <t>Par kopējo summu (Ls):</t>
  </si>
  <si>
    <t>Kopējā darbietilpība (c/h):</t>
  </si>
  <si>
    <t>Tāme sastādīta: 2011. gada 12. aprīlī</t>
  </si>
  <si>
    <t>Lokālās tāmes Nr.</t>
  </si>
  <si>
    <t>Lokālās tāmes nosaukums</t>
  </si>
  <si>
    <t>SATURS</t>
  </si>
  <si>
    <t>PASKAIDROJUMA RAKSTS</t>
  </si>
  <si>
    <t>Kopējās būvizmaksas:</t>
  </si>
  <si>
    <t>c/h</t>
  </si>
  <si>
    <t>Vidējā darba samaksas likme:</t>
  </si>
  <si>
    <t>Būvlaukuma sagatavošanas darbi</t>
  </si>
  <si>
    <t>Lokālā tāme Nr. 4</t>
  </si>
  <si>
    <t>Lokālā tāme Nr. 3</t>
  </si>
  <si>
    <t>mēn.</t>
  </si>
  <si>
    <t>Pārvietojamās tualetes montāža, demontāža, noma</t>
  </si>
  <si>
    <t>WC noma</t>
  </si>
  <si>
    <t>Būvlaukuma norobežošana ar inventāro žogu posmiem, žoga nojaukšana, noma 4 mēn</t>
  </si>
  <si>
    <t>Žoga noma 4 mēn.</t>
  </si>
  <si>
    <t>Materiālu komplekts</t>
  </si>
  <si>
    <t>Ikmēneša maksa par elektrības izmantošanu būvniecības periodam</t>
  </si>
  <si>
    <t>Komplekts</t>
  </si>
  <si>
    <t>`</t>
  </si>
  <si>
    <t>SIA "Kuldīgas komunālie pakalpojumi"</t>
  </si>
  <si>
    <t>VRN LV56103000221, Pilsētas laukums 2, Kuldīga, Kuldīgas novads, LV-3301, tālr. 63321965, "SEB banka". Kods: UNLALVX, konts: LV92UNLA0011000508704</t>
  </si>
  <si>
    <t>Kuldīga</t>
  </si>
  <si>
    <t>EUR</t>
  </si>
  <si>
    <t>EUR/h</t>
  </si>
  <si>
    <t xml:space="preserve">Sastādīja: ____________________ </t>
  </si>
  <si>
    <t>Objekta nosaukums: Malkas šķūņa izbūve, Piltenes ielā 11, Kuldīgā</t>
  </si>
  <si>
    <t>Objekta adrese: Piltenes iela Nr. 11, Kuldīga, Kuldīgas novads</t>
  </si>
  <si>
    <t>Sastādīja:______________________________</t>
  </si>
  <si>
    <t xml:space="preserve">Pārbaudīja:______________________________ </t>
  </si>
  <si>
    <t>Lokālās tāmes izmaksas, EUR</t>
  </si>
  <si>
    <t>Vērtējamā summa bez PVN (EUR)</t>
  </si>
  <si>
    <t>PVN, % (EUR)</t>
  </si>
  <si>
    <t>Pavisam būvizmaksas (EUR)</t>
  </si>
  <si>
    <t xml:space="preserve">Sastādīja:______________________________ </t>
  </si>
  <si>
    <t>Jumta seguma izbūve</t>
  </si>
  <si>
    <t>Pamatu izbūve</t>
  </si>
  <si>
    <t>Koka konstrukciju izbūve</t>
  </si>
  <si>
    <t>Darba devēja sociālais nodoklis 23.59 % (EUR):</t>
  </si>
  <si>
    <t>Kopā (EUR):</t>
  </si>
  <si>
    <t>Būves nosaukums: Malkas šķūņa izbūve, Piltenes ielā 11, Kuldīgā</t>
  </si>
  <si>
    <t>Tāme sastādīta 2014. gada tirgus cenās, pamatojoties uz tehnisko projektu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</si>
  <si>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</si>
  <si>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</si>
  <si>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</si>
  <si>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</si>
  <si>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</si>
  <si>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</si>
  <si>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>Tāmes izmaksas (EUR):</t>
  </si>
  <si>
    <t xml:space="preserve">Sastādīja:________________________ </t>
  </si>
  <si>
    <t>03-00901</t>
  </si>
  <si>
    <t>Būvasu nospraušana</t>
  </si>
  <si>
    <t>1 ass</t>
  </si>
  <si>
    <t>Kokmateriāls, skrūves</t>
  </si>
  <si>
    <t>kpl.</t>
  </si>
  <si>
    <t>m3</t>
  </si>
  <si>
    <t>Ekskavators JCB</t>
  </si>
  <si>
    <t>h</t>
  </si>
  <si>
    <t>Liekās grunts izgāztuves izmaksa</t>
  </si>
  <si>
    <t>m</t>
  </si>
  <si>
    <t>Skrūves stiprinājumi</t>
  </si>
  <si>
    <t>13-00104</t>
  </si>
  <si>
    <t>Balsta kurpes 5x120x60x100x200</t>
  </si>
  <si>
    <t>05-20140</t>
  </si>
  <si>
    <t>Pamatu betonēšana būvbedrē, B20 masu iestrādā ar sūkni, novibrē</t>
  </si>
  <si>
    <t>Transportbetons B20 ar piegādi objektā (ieskaitīts atbirums 10%)</t>
  </si>
  <si>
    <t>Dziļumvibratora noma</t>
  </si>
  <si>
    <t>dienas</t>
  </si>
  <si>
    <t>kalk.</t>
  </si>
  <si>
    <t>Būvbedres aizbēršana (veicot blietēšanu) ar pievestu smilts grants maisījumu</t>
  </si>
  <si>
    <t>Smilts ar piegādi objektā (ieskaitīts atbirums 8%)</t>
  </si>
  <si>
    <t xml:space="preserve">Vibroblietes 150kg  noma </t>
  </si>
  <si>
    <t>Antiseptiķis 1kg RPwood PROFI brūns</t>
  </si>
  <si>
    <t>Metāla stiprinājumi</t>
  </si>
  <si>
    <t>Koka grīdas ieklāšana no neēvelētiem dēļiem</t>
  </si>
  <si>
    <t>kg.</t>
  </si>
  <si>
    <t>Naglas 4x100mm</t>
  </si>
  <si>
    <t>Retināta fasādes dēļu apšuvuma izbūve</t>
  </si>
  <si>
    <t>Koka skrūve SPEC 17 cinkota, dzeltena 500.gb</t>
  </si>
  <si>
    <t>Retināta starpsienu dēļu apšuvuma izbūve</t>
  </si>
  <si>
    <t>Apdares dēlis 20x95 mm (ieskaitīts atbirums 7,5%)</t>
  </si>
  <si>
    <t>Šķūņa nodalījumu durvju izbūve</t>
  </si>
  <si>
    <t>Eņģes būvkalumi</t>
  </si>
  <si>
    <t>Kāpņu izbūve</t>
  </si>
  <si>
    <t>Margu izbūve</t>
  </si>
  <si>
    <t>Būvkalumi</t>
  </si>
  <si>
    <t>Jumta konstrukciju (spāru, krēslu, atgāžņu) sagatavošana un uzstādīšana</t>
  </si>
  <si>
    <t>09-09126</t>
  </si>
  <si>
    <t>09-09166</t>
  </si>
  <si>
    <t>Kores elementa montāža</t>
  </si>
  <si>
    <t>Skārda kores elements (ieskaitīts atbirums 5%)</t>
  </si>
  <si>
    <t>09-15001</t>
  </si>
  <si>
    <t>Tekne d125mm</t>
  </si>
  <si>
    <t>Noteka d120mm</t>
  </si>
  <si>
    <t>Teknes āķis</t>
  </si>
  <si>
    <t>Notekas kronšteins</t>
  </si>
  <si>
    <t>Teknes stūris</t>
  </si>
  <si>
    <t>Piltuve</t>
  </si>
  <si>
    <t>Notekcaurules līkums</t>
  </si>
  <si>
    <t>Skrūves, kniedes, silikons</t>
  </si>
  <si>
    <t>Vēja kastes izbūve</t>
  </si>
  <si>
    <t>1. Būvniecības tāmes sagatavošanas darba uzdevums</t>
  </si>
  <si>
    <t>2. Paskaidrojuma raksts</t>
  </si>
  <si>
    <t>3. Būvniecības koptāme</t>
  </si>
  <si>
    <t>4. Kopsavilkuma aprēķins par darbu vai konstruktīvo elementu veidiem</t>
  </si>
  <si>
    <t>5. Lokālā tāme Nr. 1 - Būvlaukuma sagatavošanas darbi</t>
  </si>
  <si>
    <t>6. Lokālā tāme Nr. 2 - Pamatu izbūve</t>
  </si>
  <si>
    <t>Malkas šķūņa izbūve Piltenes ielā 11, Kuldīgā</t>
  </si>
  <si>
    <t>Pagaidu elektrības pieslēguma ierīkošana būvniecības vajadzībām</t>
  </si>
  <si>
    <t>Koka veidņu izgatavošana, uzstādīšana un izjaukšana</t>
  </si>
  <si>
    <t>OSB plāksnes</t>
  </si>
  <si>
    <t>08-10201</t>
  </si>
  <si>
    <t>Retināta dēļu klāja izbūve</t>
  </si>
  <si>
    <t>Dēlis 25x100mm (ieskaitīts atbirums 7,5%)</t>
  </si>
  <si>
    <t>Kokmateriāls (ieskaitīts atbirums 7,5%)</t>
  </si>
  <si>
    <t>Grunts rakšana ar rokām līdz 1,1 m dziļumam stabveida pamatu izbūvei</t>
  </si>
  <si>
    <t>03-21022</t>
  </si>
  <si>
    <t>7. Lokālā tāme Nr. 3 - Koka konstrukciju izbūve</t>
  </si>
  <si>
    <t>8. Lokālā tāme Nr. 4 - Jumta seguma izbūve</t>
  </si>
  <si>
    <t>2014. gada 17. jūnijā</t>
  </si>
  <si>
    <t>gb</t>
  </si>
  <si>
    <t>Transporta izmaksas 5 % no materiālu izmaksām:</t>
  </si>
  <si>
    <t>Lokālās tāmes izmaksas (EUR)</t>
  </si>
  <si>
    <r>
      <t xml:space="preserve">Tāme sastādīta pēc </t>
    </r>
    <r>
      <rPr>
        <b/>
        <u val="single"/>
        <sz val="10"/>
        <rFont val="Times New Roman"/>
        <family val="1"/>
      </rPr>
      <t>SIA "Kuldīgas komunālie pakalpojumi"  (reģ. Nr. LV 56103000221)</t>
    </r>
    <r>
      <rPr>
        <sz val="10"/>
        <rFont val="Times New Roman"/>
        <family val="1"/>
      </rPr>
      <t xml:space="preserve"> pasūtījuma.</t>
    </r>
  </si>
  <si>
    <r>
      <t xml:space="preserve">Būves nosaukums: </t>
    </r>
    <r>
      <rPr>
        <b/>
        <u val="single"/>
        <sz val="10"/>
        <rFont val="Times New Roman"/>
        <family val="1"/>
      </rPr>
      <t>Malkas šķūņa izbūve</t>
    </r>
  </si>
  <si>
    <r>
      <t>Objekta adrese:</t>
    </r>
    <r>
      <rPr>
        <b/>
        <u val="single"/>
        <sz val="10"/>
        <rFont val="Times New Roman"/>
        <family val="1"/>
      </rPr>
      <t xml:space="preserve"> Piltenes iela Nr. 11, Kuldīga, Kuldīgas novads</t>
    </r>
  </si>
  <si>
    <r>
      <t xml:space="preserve">Tāme sastādīta </t>
    </r>
    <r>
      <rPr>
        <b/>
        <u val="single"/>
        <sz val="10"/>
        <rFont val="Times New Roman"/>
        <family val="1"/>
      </rPr>
      <t>2014. gada tirgus cenās</t>
    </r>
    <r>
      <rPr>
        <sz val="10"/>
        <rFont val="Times New Roman"/>
        <family val="1"/>
      </rPr>
      <t xml:space="preserve">, pamatojoties uz </t>
    </r>
    <r>
      <rPr>
        <b/>
        <u val="single"/>
        <sz val="10"/>
        <rFont val="Times New Roman"/>
        <family val="1"/>
      </rPr>
      <t>Tehnisko projektu</t>
    </r>
    <r>
      <rPr>
        <sz val="10"/>
        <rFont val="Times New Roman"/>
        <family val="1"/>
      </rPr>
      <t xml:space="preserve"> (</t>
    </r>
    <r>
      <rPr>
        <u val="single"/>
        <sz val="10"/>
        <rFont val="Times New Roman"/>
        <family val="1"/>
      </rPr>
      <t>Tehnisko projektu izstrādājusi arhitekte I. Butāne)</t>
    </r>
    <r>
      <rPr>
        <b/>
        <u val="single"/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 xml:space="preserve">un </t>
    </r>
    <r>
      <rPr>
        <b/>
        <u val="single"/>
        <sz val="10"/>
        <rFont val="Times New Roman"/>
        <family val="1"/>
      </rPr>
      <t>Būvniecības tāmes sagatavošanas darba uzdevumu</t>
    </r>
  </si>
  <si>
    <r>
      <t xml:space="preserve">Pasūtītājs: </t>
    </r>
    <r>
      <rPr>
        <b/>
        <sz val="10"/>
        <rFont val="Times New Roman"/>
        <family val="1"/>
      </rPr>
      <t>SIA "Kuldīgas komunālie pakalpojumi"  (reģ. Nr. LV 56103000221)</t>
    </r>
  </si>
  <si>
    <r>
      <t xml:space="preserve">Būves nosaukums: </t>
    </r>
    <r>
      <rPr>
        <b/>
        <sz val="10"/>
        <rFont val="Times New Roman"/>
        <family val="1"/>
      </rPr>
      <t>Malkas šķūņa izbūve, Piltenes ielā 11, Kuldīgā</t>
    </r>
  </si>
  <si>
    <t>Virsizdevumi  %, tsk darba aizsardzībai un būvorganizācijas plānotā peļņa (EUR):</t>
  </si>
  <si>
    <t>Transporta izmaksas  % no materiālu izmaksām:</t>
  </si>
  <si>
    <t>Tāme sastādīta: 2011. gada . Oktobrī</t>
  </si>
  <si>
    <t>Tāme sastādīta: 2014. gada . Oktobrī</t>
  </si>
  <si>
    <t>kokmateriāls (ieskaitīts atbirums 7,5%)</t>
  </si>
  <si>
    <t>Transporta izmaksas % no materiālu izmaksām:</t>
  </si>
  <si>
    <t>Koka karkasa sagatavošana un uzstādīšana</t>
  </si>
  <si>
    <t>Jumta montāža</t>
  </si>
  <si>
    <t>bezazbesta šīferis Eternit</t>
  </si>
  <si>
    <t>Skrūves</t>
  </si>
  <si>
    <t>Apaļas lietus noteksistēmas (cinkotas) montāža</t>
  </si>
  <si>
    <t>Teksturdekors TVT 1634</t>
  </si>
  <si>
    <t>Ieliekamās detaļas vainaga stiprināšanai</t>
  </si>
  <si>
    <t>Jumta skrūve (ieskaitīts atbirums 10%)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</si>
</sst>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\ dd"/>
  </numFmts>
  <fonts count="4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LaMelior"/>
      <family val="0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75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>
      <alignment/>
      <protection/>
    </xf>
  </cellStyleXfs>
  <cellXfs count="345">
    <xf numFmtId="0" fontId="0" fillId="0" borderId="0" xfId="0" applyAlignment="1">
      <alignment/>
    </xf>
    <xf numFmtId="0" fontId="21" fillId="0" borderId="0" xfId="60" applyFont="1" applyFill="1" applyAlignment="1">
      <alignment horizontal="center"/>
      <protection/>
    </xf>
    <xf numFmtId="0" fontId="22" fillId="0" borderId="0" xfId="60" applyFont="1" applyFill="1">
      <alignment/>
      <protection/>
    </xf>
    <xf numFmtId="0" fontId="23" fillId="0" borderId="0" xfId="60" applyFont="1" applyFill="1" applyBorder="1" applyAlignment="1">
      <alignment horizontal="center" vertical="justify"/>
      <protection/>
    </xf>
    <xf numFmtId="0" fontId="23" fillId="0" borderId="10" xfId="60" applyFont="1" applyFill="1" applyBorder="1" applyAlignment="1">
      <alignment horizontal="center" vertical="justify"/>
      <protection/>
    </xf>
    <xf numFmtId="49" fontId="22" fillId="0" borderId="0" xfId="60" applyNumberFormat="1" applyFont="1" applyFill="1">
      <alignment/>
      <protection/>
    </xf>
    <xf numFmtId="0" fontId="24" fillId="0" borderId="0" xfId="60" applyFont="1" applyFill="1" applyBorder="1" applyAlignment="1">
      <alignment horizontal="center" vertical="center"/>
      <protection/>
    </xf>
    <xf numFmtId="0" fontId="25" fillId="24" borderId="0" xfId="61" applyFont="1" applyFill="1" applyBorder="1" applyAlignment="1">
      <alignment horizontal="center" vertical="center"/>
      <protection/>
    </xf>
    <xf numFmtId="0" fontId="26" fillId="24" borderId="0" xfId="61" applyFont="1" applyFill="1">
      <alignment/>
      <protection/>
    </xf>
    <xf numFmtId="0" fontId="27" fillId="24" borderId="0" xfId="61" applyFont="1" applyFill="1" applyBorder="1" applyAlignment="1">
      <alignment horizontal="left" vertical="center"/>
      <protection/>
    </xf>
    <xf numFmtId="49" fontId="27" fillId="24" borderId="0" xfId="61" applyNumberFormat="1" applyFont="1" applyFill="1" applyBorder="1" applyAlignment="1">
      <alignment horizontal="center" vertical="center" wrapText="1"/>
      <protection/>
    </xf>
    <xf numFmtId="0" fontId="22" fillId="24" borderId="0" xfId="61" applyFont="1" applyFill="1" applyBorder="1" applyAlignment="1">
      <alignment horizontal="centerContinuous" vertical="center" wrapText="1"/>
      <protection/>
    </xf>
    <xf numFmtId="0" fontId="22" fillId="24" borderId="0" xfId="61" applyFont="1" applyFill="1" applyBorder="1" applyAlignment="1">
      <alignment horizontal="centerContinuous" vertical="center"/>
      <protection/>
    </xf>
    <xf numFmtId="0" fontId="26" fillId="24" borderId="0" xfId="61" applyFont="1" applyFill="1" applyBorder="1" applyAlignment="1">
      <alignment horizontal="centerContinuous" vertical="center"/>
      <protection/>
    </xf>
    <xf numFmtId="0" fontId="27" fillId="24" borderId="0" xfId="61" applyFont="1" applyFill="1" applyBorder="1" applyAlignment="1">
      <alignment vertical="center"/>
      <protection/>
    </xf>
    <xf numFmtId="0" fontId="22" fillId="24" borderId="0" xfId="61" applyFont="1" applyFill="1" applyBorder="1" applyAlignment="1">
      <alignment vertical="center" wrapText="1"/>
      <protection/>
    </xf>
    <xf numFmtId="0" fontId="22" fillId="24" borderId="0" xfId="61" applyFont="1" applyFill="1" applyBorder="1" applyAlignment="1">
      <alignment horizontal="center" vertical="center"/>
      <protection/>
    </xf>
    <xf numFmtId="49" fontId="22" fillId="24" borderId="0" xfId="61" applyNumberFormat="1" applyFont="1" applyFill="1" applyBorder="1" applyAlignment="1">
      <alignment horizontal="center" vertical="center" wrapText="1"/>
      <protection/>
    </xf>
    <xf numFmtId="0" fontId="22" fillId="24" borderId="0" xfId="61" applyFont="1" applyFill="1" applyBorder="1" applyAlignment="1">
      <alignment horizontal="left" vertical="center"/>
      <protection/>
    </xf>
    <xf numFmtId="0" fontId="28" fillId="24" borderId="0" xfId="61" applyFont="1" applyFill="1" applyBorder="1" applyAlignment="1">
      <alignment horizontal="right" vertical="center"/>
      <protection/>
    </xf>
    <xf numFmtId="2" fontId="25" fillId="24" borderId="0" xfId="61" applyNumberFormat="1" applyFont="1" applyFill="1" applyBorder="1" applyAlignment="1">
      <alignment horizontal="left" vertical="center"/>
      <protection/>
    </xf>
    <xf numFmtId="2" fontId="29" fillId="24" borderId="0" xfId="61" applyNumberFormat="1" applyFont="1" applyFill="1" applyBorder="1" applyAlignment="1">
      <alignment horizontal="left" vertical="center"/>
      <protection/>
    </xf>
    <xf numFmtId="0" fontId="29" fillId="24" borderId="0" xfId="61" applyFont="1" applyFill="1" applyBorder="1" applyAlignment="1">
      <alignment vertical="center"/>
      <protection/>
    </xf>
    <xf numFmtId="49" fontId="26" fillId="24" borderId="0" xfId="61" applyNumberFormat="1" applyFont="1" applyFill="1" applyBorder="1" applyAlignment="1">
      <alignment horizontal="center" vertical="center" wrapText="1"/>
      <protection/>
    </xf>
    <xf numFmtId="0" fontId="26" fillId="24" borderId="0" xfId="61" applyFont="1" applyFill="1" applyBorder="1" applyAlignment="1">
      <alignment vertical="center" wrapText="1"/>
      <protection/>
    </xf>
    <xf numFmtId="0" fontId="26" fillId="24" borderId="0" xfId="6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left" vertical="center"/>
      <protection/>
    </xf>
    <xf numFmtId="0" fontId="30" fillId="24" borderId="11" xfId="68" applyFont="1" applyFill="1" applyBorder="1" applyAlignment="1">
      <alignment horizontal="center" vertical="center" textRotation="90" wrapText="1"/>
      <protection/>
    </xf>
    <xf numFmtId="49" fontId="30" fillId="24" borderId="12" xfId="68" applyNumberFormat="1" applyFont="1" applyFill="1" applyBorder="1" applyAlignment="1">
      <alignment horizontal="center" vertical="center" textRotation="90" wrapText="1"/>
      <protection/>
    </xf>
    <xf numFmtId="0" fontId="30" fillId="24" borderId="12" xfId="68" applyFont="1" applyFill="1" applyBorder="1" applyAlignment="1">
      <alignment horizontal="center" vertical="center" wrapText="1"/>
      <protection/>
    </xf>
    <xf numFmtId="0" fontId="30" fillId="24" borderId="12" xfId="68" applyFont="1" applyFill="1" applyBorder="1" applyAlignment="1">
      <alignment horizontal="center" vertical="center" textRotation="90"/>
      <protection/>
    </xf>
    <xf numFmtId="0" fontId="30" fillId="24" borderId="13" xfId="68" applyFont="1" applyFill="1" applyBorder="1" applyAlignment="1">
      <alignment horizontal="center" vertical="center" textRotation="90"/>
      <protection/>
    </xf>
    <xf numFmtId="0" fontId="30" fillId="24" borderId="11" xfId="68" applyFont="1" applyFill="1" applyBorder="1" applyAlignment="1">
      <alignment horizontal="center" vertical="center"/>
      <protection/>
    </xf>
    <xf numFmtId="0" fontId="30" fillId="24" borderId="12" xfId="68" applyFont="1" applyFill="1" applyBorder="1" applyAlignment="1">
      <alignment horizontal="center" vertical="center"/>
      <protection/>
    </xf>
    <xf numFmtId="0" fontId="30" fillId="24" borderId="14" xfId="68" applyFont="1" applyFill="1" applyBorder="1" applyAlignment="1">
      <alignment horizontal="center" vertical="center"/>
      <protection/>
    </xf>
    <xf numFmtId="0" fontId="30" fillId="24" borderId="15" xfId="68" applyFont="1" applyFill="1" applyBorder="1" applyAlignment="1">
      <alignment horizontal="center" vertical="center"/>
      <protection/>
    </xf>
    <xf numFmtId="0" fontId="22" fillId="24" borderId="0" xfId="68" applyFont="1" applyFill="1">
      <alignment/>
      <protection/>
    </xf>
    <xf numFmtId="0" fontId="30" fillId="24" borderId="16" xfId="68" applyFont="1" applyFill="1" applyBorder="1" applyAlignment="1">
      <alignment horizontal="center" vertical="center" textRotation="90" wrapText="1"/>
      <protection/>
    </xf>
    <xf numFmtId="49" fontId="30" fillId="24" borderId="17" xfId="68" applyNumberFormat="1" applyFont="1" applyFill="1" applyBorder="1" applyAlignment="1">
      <alignment horizontal="center" vertical="center" textRotation="90" wrapText="1"/>
      <protection/>
    </xf>
    <xf numFmtId="0" fontId="30" fillId="24" borderId="17" xfId="68" applyFont="1" applyFill="1" applyBorder="1" applyAlignment="1">
      <alignment horizontal="center" vertical="center" wrapText="1"/>
      <protection/>
    </xf>
    <xf numFmtId="0" fontId="30" fillId="24" borderId="17" xfId="68" applyFont="1" applyFill="1" applyBorder="1" applyAlignment="1">
      <alignment horizontal="center" vertical="center" textRotation="90"/>
      <protection/>
    </xf>
    <xf numFmtId="0" fontId="22" fillId="24" borderId="18" xfId="68" applyFont="1" applyFill="1" applyBorder="1" applyAlignment="1">
      <alignment textRotation="90"/>
      <protection/>
    </xf>
    <xf numFmtId="0" fontId="30" fillId="24" borderId="16" xfId="68" applyFont="1" applyFill="1" applyBorder="1" applyAlignment="1">
      <alignment horizontal="center" vertical="center" textRotation="90" wrapText="1"/>
      <protection/>
    </xf>
    <xf numFmtId="0" fontId="30" fillId="24" borderId="17" xfId="68" applyFont="1" applyFill="1" applyBorder="1" applyAlignment="1">
      <alignment horizontal="center" vertical="center" textRotation="90" wrapText="1"/>
      <protection/>
    </xf>
    <xf numFmtId="0" fontId="30" fillId="24" borderId="19" xfId="68" applyFont="1" applyFill="1" applyBorder="1" applyAlignment="1">
      <alignment horizontal="center" vertical="center" textRotation="90" wrapText="1"/>
      <protection/>
    </xf>
    <xf numFmtId="0" fontId="30" fillId="24" borderId="20" xfId="68" applyFont="1" applyFill="1" applyBorder="1" applyAlignment="1">
      <alignment horizontal="center" vertical="center" textRotation="90" wrapText="1"/>
      <protection/>
    </xf>
    <xf numFmtId="49" fontId="23" fillId="24" borderId="11" xfId="0" applyNumberFormat="1" applyFont="1" applyFill="1" applyBorder="1" applyAlignment="1">
      <alignment horizontal="center" vertical="top"/>
    </xf>
    <xf numFmtId="49" fontId="22" fillId="24" borderId="21" xfId="0" applyNumberFormat="1" applyFont="1" applyFill="1" applyBorder="1" applyAlignment="1">
      <alignment horizontal="center" vertical="top"/>
    </xf>
    <xf numFmtId="0" fontId="22" fillId="24" borderId="21" xfId="0" applyFont="1" applyFill="1" applyBorder="1" applyAlignment="1">
      <alignment vertical="justify"/>
    </xf>
    <xf numFmtId="0" fontId="22" fillId="24" borderId="21" xfId="0" applyFont="1" applyFill="1" applyBorder="1" applyAlignment="1">
      <alignment horizontal="center"/>
    </xf>
    <xf numFmtId="2" fontId="22" fillId="24" borderId="22" xfId="0" applyNumberFormat="1" applyFont="1" applyFill="1" applyBorder="1" applyAlignment="1">
      <alignment horizontal="center"/>
    </xf>
    <xf numFmtId="2" fontId="22" fillId="24" borderId="23" xfId="0" applyNumberFormat="1" applyFont="1" applyFill="1" applyBorder="1" applyAlignment="1">
      <alignment horizontal="center"/>
    </xf>
    <xf numFmtId="2" fontId="22" fillId="24" borderId="21" xfId="0" applyNumberFormat="1" applyFont="1" applyFill="1" applyBorder="1" applyAlignment="1">
      <alignment horizontal="center"/>
    </xf>
    <xf numFmtId="2" fontId="22" fillId="24" borderId="21" xfId="0" applyNumberFormat="1" applyFont="1" applyFill="1" applyBorder="1" applyAlignment="1">
      <alignment horizontal="center" shrinkToFit="1"/>
    </xf>
    <xf numFmtId="2" fontId="26" fillId="24" borderId="21" xfId="61" applyNumberFormat="1" applyFont="1" applyFill="1" applyBorder="1" applyAlignment="1">
      <alignment horizontal="center"/>
      <protection/>
    </xf>
    <xf numFmtId="2" fontId="22" fillId="24" borderId="24" xfId="0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 horizontal="center" vertical="center"/>
    </xf>
    <xf numFmtId="0" fontId="22" fillId="24" borderId="0" xfId="0" applyFont="1" applyFill="1" applyAlignment="1">
      <alignment/>
    </xf>
    <xf numFmtId="49" fontId="22" fillId="24" borderId="23" xfId="0" applyNumberFormat="1" applyFont="1" applyFill="1" applyBorder="1" applyAlignment="1">
      <alignment horizontal="center" vertical="top"/>
    </xf>
    <xf numFmtId="0" fontId="22" fillId="24" borderId="21" xfId="0" applyFont="1" applyFill="1" applyBorder="1" applyAlignment="1">
      <alignment horizontal="left" vertical="justify" indent="2"/>
    </xf>
    <xf numFmtId="0" fontId="22" fillId="0" borderId="21" xfId="0" applyFont="1" applyBorder="1" applyAlignment="1">
      <alignment horizontal="left" vertical="center" wrapText="1" indent="2"/>
    </xf>
    <xf numFmtId="0" fontId="26" fillId="0" borderId="21" xfId="0" applyFont="1" applyBorder="1" applyAlignment="1">
      <alignment horizontal="left" wrapText="1" indent="2"/>
    </xf>
    <xf numFmtId="49" fontId="22" fillId="24" borderId="21" xfId="0" applyNumberFormat="1" applyFont="1" applyFill="1" applyBorder="1" applyAlignment="1">
      <alignment horizontal="center" vertical="top"/>
    </xf>
    <xf numFmtId="0" fontId="22" fillId="24" borderId="21" xfId="0" applyNumberFormat="1" applyFont="1" applyFill="1" applyBorder="1" applyAlignment="1">
      <alignment vertical="justify"/>
    </xf>
    <xf numFmtId="0" fontId="22" fillId="24" borderId="21" xfId="0" applyNumberFormat="1" applyFont="1" applyFill="1" applyBorder="1" applyAlignment="1">
      <alignment horizontal="center"/>
    </xf>
    <xf numFmtId="2" fontId="22" fillId="24" borderId="22" xfId="0" applyNumberFormat="1" applyFont="1" applyFill="1" applyBorder="1" applyAlignment="1">
      <alignment horizontal="center"/>
    </xf>
    <xf numFmtId="2" fontId="22" fillId="24" borderId="23" xfId="0" applyNumberFormat="1" applyFont="1" applyFill="1" applyBorder="1" applyAlignment="1">
      <alignment horizontal="center"/>
    </xf>
    <xf numFmtId="2" fontId="22" fillId="24" borderId="21" xfId="0" applyNumberFormat="1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26" fillId="0" borderId="0" xfId="0" applyFont="1" applyAlignment="1">
      <alignment horizontal="left" wrapText="1" indent="2"/>
    </xf>
    <xf numFmtId="0" fontId="22" fillId="24" borderId="21" xfId="0" applyNumberFormat="1" applyFont="1" applyFill="1" applyBorder="1" applyAlignment="1">
      <alignment horizontal="left" vertical="center" wrapText="1" indent="2"/>
    </xf>
    <xf numFmtId="0" fontId="22" fillId="24" borderId="21" xfId="0" applyFont="1" applyFill="1" applyBorder="1" applyAlignment="1">
      <alignment vertical="justify"/>
    </xf>
    <xf numFmtId="2" fontId="22" fillId="24" borderId="22" xfId="63" applyNumberFormat="1" applyFont="1" applyFill="1" applyBorder="1" applyAlignment="1">
      <alignment horizontal="center"/>
      <protection/>
    </xf>
    <xf numFmtId="0" fontId="22" fillId="24" borderId="21" xfId="0" applyFont="1" applyFill="1" applyBorder="1" applyAlignment="1">
      <alignment horizontal="left" indent="2"/>
    </xf>
    <xf numFmtId="0" fontId="22" fillId="24" borderId="21" xfId="0" applyNumberFormat="1" applyFont="1" applyFill="1" applyBorder="1" applyAlignment="1">
      <alignment horizontal="left" vertical="justify" indent="2"/>
    </xf>
    <xf numFmtId="0" fontId="22" fillId="24" borderId="21" xfId="0" applyNumberFormat="1" applyFont="1" applyFill="1" applyBorder="1" applyAlignment="1">
      <alignment horizontal="left" vertical="center" indent="2"/>
    </xf>
    <xf numFmtId="0" fontId="22" fillId="24" borderId="23" xfId="61" applyFont="1" applyFill="1" applyBorder="1" applyAlignment="1">
      <alignment horizontal="center"/>
      <protection/>
    </xf>
    <xf numFmtId="0" fontId="22" fillId="24" borderId="21" xfId="61" applyFont="1" applyFill="1" applyBorder="1" applyAlignment="1">
      <alignment horizontal="center"/>
      <protection/>
    </xf>
    <xf numFmtId="0" fontId="22" fillId="24" borderId="21" xfId="61" applyFont="1" applyFill="1" applyBorder="1" applyAlignment="1">
      <alignment horizontal="left" vertical="justify" indent="2"/>
      <protection/>
    </xf>
    <xf numFmtId="2" fontId="22" fillId="24" borderId="22" xfId="61" applyNumberFormat="1" applyFont="1" applyFill="1" applyBorder="1" applyAlignment="1">
      <alignment horizontal="center"/>
      <protection/>
    </xf>
    <xf numFmtId="2" fontId="31" fillId="24" borderId="23" xfId="61" applyNumberFormat="1" applyFont="1" applyFill="1" applyBorder="1" applyAlignment="1">
      <alignment horizontal="center"/>
      <protection/>
    </xf>
    <xf numFmtId="2" fontId="22" fillId="24" borderId="21" xfId="61" applyNumberFormat="1" applyFont="1" applyFill="1" applyBorder="1" applyAlignment="1">
      <alignment horizontal="center"/>
      <protection/>
    </xf>
    <xf numFmtId="2" fontId="22" fillId="24" borderId="24" xfId="61" applyNumberFormat="1" applyFont="1" applyFill="1" applyBorder="1" applyAlignment="1">
      <alignment horizontal="center"/>
      <protection/>
    </xf>
    <xf numFmtId="2" fontId="22" fillId="24" borderId="25" xfId="61" applyNumberFormat="1" applyFont="1" applyFill="1" applyBorder="1" applyAlignment="1">
      <alignment horizontal="center"/>
      <protection/>
    </xf>
    <xf numFmtId="2" fontId="30" fillId="24" borderId="21" xfId="61" applyNumberFormat="1" applyFont="1" applyFill="1" applyBorder="1" applyAlignment="1">
      <alignment horizontal="center"/>
      <protection/>
    </xf>
    <xf numFmtId="2" fontId="30" fillId="24" borderId="24" xfId="61" applyNumberFormat="1" applyFont="1" applyFill="1" applyBorder="1" applyAlignment="1">
      <alignment horizontal="center"/>
      <protection/>
    </xf>
    <xf numFmtId="0" fontId="22" fillId="24" borderId="0" xfId="61" applyFont="1" applyFill="1">
      <alignment/>
      <protection/>
    </xf>
    <xf numFmtId="0" fontId="31" fillId="24" borderId="26" xfId="61" applyFont="1" applyFill="1" applyBorder="1">
      <alignment/>
      <protection/>
    </xf>
    <xf numFmtId="0" fontId="31" fillId="24" borderId="27" xfId="61" applyFont="1" applyFill="1" applyBorder="1">
      <alignment/>
      <protection/>
    </xf>
    <xf numFmtId="0" fontId="31" fillId="24" borderId="27" xfId="61" applyFont="1" applyFill="1" applyBorder="1" applyAlignment="1">
      <alignment horizontal="left" vertical="justify" indent="2"/>
      <protection/>
    </xf>
    <xf numFmtId="0" fontId="31" fillId="24" borderId="27" xfId="61" applyFont="1" applyFill="1" applyBorder="1" applyAlignment="1">
      <alignment horizontal="center"/>
      <protection/>
    </xf>
    <xf numFmtId="2" fontId="31" fillId="24" borderId="28" xfId="61" applyNumberFormat="1" applyFont="1" applyFill="1" applyBorder="1" applyAlignment="1">
      <alignment horizontal="center"/>
      <protection/>
    </xf>
    <xf numFmtId="2" fontId="31" fillId="24" borderId="26" xfId="61" applyNumberFormat="1" applyFont="1" applyFill="1" applyBorder="1" applyAlignment="1">
      <alignment horizontal="center"/>
      <protection/>
    </xf>
    <xf numFmtId="2" fontId="31" fillId="24" borderId="27" xfId="61" applyNumberFormat="1" applyFont="1" applyFill="1" applyBorder="1" applyAlignment="1">
      <alignment horizontal="center"/>
      <protection/>
    </xf>
    <xf numFmtId="2" fontId="31" fillId="24" borderId="29" xfId="61" applyNumberFormat="1" applyFont="1" applyFill="1" applyBorder="1" applyAlignment="1">
      <alignment horizontal="center"/>
      <protection/>
    </xf>
    <xf numFmtId="2" fontId="31" fillId="24" borderId="30" xfId="61" applyNumberFormat="1" applyFont="1" applyFill="1" applyBorder="1" applyAlignment="1">
      <alignment horizontal="center"/>
      <protection/>
    </xf>
    <xf numFmtId="2" fontId="30" fillId="24" borderId="27" xfId="61" applyNumberFormat="1" applyFont="1" applyFill="1" applyBorder="1" applyAlignment="1">
      <alignment horizontal="center"/>
      <protection/>
    </xf>
    <xf numFmtId="2" fontId="30" fillId="24" borderId="29" xfId="61" applyNumberFormat="1" applyFont="1" applyFill="1" applyBorder="1" applyAlignment="1">
      <alignment horizontal="center"/>
      <protection/>
    </xf>
    <xf numFmtId="0" fontId="22" fillId="24" borderId="31" xfId="68" applyFont="1" applyFill="1" applyBorder="1" applyAlignment="1">
      <alignment horizontal="right"/>
      <protection/>
    </xf>
    <xf numFmtId="0" fontId="22" fillId="24" borderId="32" xfId="68" applyFont="1" applyFill="1" applyBorder="1" applyAlignment="1">
      <alignment horizontal="right"/>
      <protection/>
    </xf>
    <xf numFmtId="0" fontId="22" fillId="24" borderId="33" xfId="68" applyFont="1" applyFill="1" applyBorder="1" applyAlignment="1">
      <alignment horizontal="right"/>
      <protection/>
    </xf>
    <xf numFmtId="2" fontId="22" fillId="24" borderId="34" xfId="68" applyNumberFormat="1" applyFont="1" applyFill="1" applyBorder="1" applyAlignment="1">
      <alignment horizontal="center"/>
      <protection/>
    </xf>
    <xf numFmtId="2" fontId="22" fillId="24" borderId="32" xfId="68" applyNumberFormat="1" applyFont="1" applyFill="1" applyBorder="1" applyAlignment="1">
      <alignment horizontal="center"/>
      <protection/>
    </xf>
    <xf numFmtId="2" fontId="22" fillId="24" borderId="33" xfId="68" applyNumberFormat="1" applyFont="1" applyFill="1" applyBorder="1" applyAlignment="1">
      <alignment horizontal="center"/>
      <protection/>
    </xf>
    <xf numFmtId="0" fontId="22" fillId="24" borderId="35" xfId="68" applyFont="1" applyFill="1" applyBorder="1" applyAlignment="1">
      <alignment horizontal="right"/>
      <protection/>
    </xf>
    <xf numFmtId="0" fontId="22" fillId="24" borderId="36" xfId="68" applyFont="1" applyFill="1" applyBorder="1" applyAlignment="1">
      <alignment horizontal="right"/>
      <protection/>
    </xf>
    <xf numFmtId="0" fontId="22" fillId="24" borderId="37" xfId="68" applyFont="1" applyFill="1" applyBorder="1" applyAlignment="1">
      <alignment horizontal="right"/>
      <protection/>
    </xf>
    <xf numFmtId="0" fontId="22" fillId="24" borderId="38" xfId="68" applyFont="1" applyFill="1" applyBorder="1">
      <alignment/>
      <protection/>
    </xf>
    <xf numFmtId="0" fontId="22" fillId="24" borderId="39" xfId="68" applyFont="1" applyFill="1" applyBorder="1">
      <alignment/>
      <protection/>
    </xf>
    <xf numFmtId="2" fontId="22" fillId="24" borderId="40" xfId="68" applyNumberFormat="1" applyFont="1" applyFill="1" applyBorder="1" applyAlignment="1">
      <alignment horizontal="center"/>
      <protection/>
    </xf>
    <xf numFmtId="0" fontId="22" fillId="24" borderId="41" xfId="68" applyFont="1" applyFill="1" applyBorder="1" applyAlignment="1">
      <alignment horizontal="right"/>
      <protection/>
    </xf>
    <xf numFmtId="0" fontId="22" fillId="24" borderId="42" xfId="68" applyFont="1" applyFill="1" applyBorder="1" applyAlignment="1">
      <alignment horizontal="right"/>
      <protection/>
    </xf>
    <xf numFmtId="0" fontId="22" fillId="24" borderId="43" xfId="68" applyFont="1" applyFill="1" applyBorder="1" applyAlignment="1">
      <alignment horizontal="right"/>
      <protection/>
    </xf>
    <xf numFmtId="2" fontId="22" fillId="24" borderId="44" xfId="68" applyNumberFormat="1" applyFont="1" applyFill="1" applyBorder="1" applyAlignment="1">
      <alignment horizontal="center"/>
      <protection/>
    </xf>
    <xf numFmtId="2" fontId="22" fillId="24" borderId="45" xfId="68" applyNumberFormat="1" applyFont="1" applyFill="1" applyBorder="1" applyAlignment="1">
      <alignment horizontal="center"/>
      <protection/>
    </xf>
    <xf numFmtId="2" fontId="22" fillId="24" borderId="46" xfId="68" applyNumberFormat="1" applyFont="1" applyFill="1" applyBorder="1" applyAlignment="1">
      <alignment horizontal="center"/>
      <protection/>
    </xf>
    <xf numFmtId="49" fontId="22" fillId="24" borderId="0" xfId="68" applyNumberFormat="1" applyFont="1" applyFill="1">
      <alignment/>
      <protection/>
    </xf>
    <xf numFmtId="0" fontId="22" fillId="24" borderId="0" xfId="58" applyFont="1" applyFill="1" applyBorder="1" applyAlignment="1">
      <alignment/>
      <protection/>
    </xf>
    <xf numFmtId="0" fontId="22" fillId="24" borderId="0" xfId="58" applyFont="1" applyFill="1" applyBorder="1" applyAlignment="1">
      <alignment horizontal="right" vertical="center" wrapText="1"/>
      <protection/>
    </xf>
    <xf numFmtId="0" fontId="22" fillId="24" borderId="0" xfId="60" applyFont="1" applyFill="1">
      <alignment/>
      <protection/>
    </xf>
    <xf numFmtId="49" fontId="22" fillId="24" borderId="0" xfId="60" applyNumberFormat="1" applyFont="1" applyFill="1">
      <alignment/>
      <protection/>
    </xf>
    <xf numFmtId="0" fontId="22" fillId="24" borderId="0" xfId="58" applyFont="1" applyFill="1" applyBorder="1" applyAlignment="1">
      <alignment horizontal="right"/>
      <protection/>
    </xf>
    <xf numFmtId="0" fontId="31" fillId="24" borderId="47" xfId="61" applyFont="1" applyFill="1" applyBorder="1" applyAlignment="1">
      <alignment horizontal="center"/>
      <protection/>
    </xf>
    <xf numFmtId="0" fontId="31" fillId="24" borderId="21" xfId="61" applyFont="1" applyFill="1" applyBorder="1" applyAlignment="1">
      <alignment horizontal="center"/>
      <protection/>
    </xf>
    <xf numFmtId="0" fontId="30" fillId="24" borderId="21" xfId="68" applyFont="1" applyFill="1" applyBorder="1" applyAlignment="1">
      <alignment horizontal="center" vertical="center"/>
      <protection/>
    </xf>
    <xf numFmtId="0" fontId="31" fillId="24" borderId="21" xfId="68" applyFont="1" applyFill="1" applyBorder="1" applyAlignment="1">
      <alignment horizontal="center"/>
      <protection/>
    </xf>
    <xf numFmtId="2" fontId="31" fillId="24" borderId="24" xfId="68" applyNumberFormat="1" applyFont="1" applyFill="1" applyBorder="1" applyAlignment="1">
      <alignment horizontal="center"/>
      <protection/>
    </xf>
    <xf numFmtId="2" fontId="31" fillId="24" borderId="25" xfId="62" applyNumberFormat="1" applyFont="1" applyFill="1" applyBorder="1" applyAlignment="1">
      <alignment horizontal="center"/>
      <protection/>
    </xf>
    <xf numFmtId="2" fontId="31" fillId="24" borderId="21" xfId="61" applyNumberFormat="1" applyFont="1" applyFill="1" applyBorder="1" applyAlignment="1">
      <alignment horizontal="center"/>
      <protection/>
    </xf>
    <xf numFmtId="2" fontId="31" fillId="24" borderId="21" xfId="62" applyNumberFormat="1" applyFont="1" applyFill="1" applyBorder="1" applyAlignment="1">
      <alignment horizontal="center"/>
      <protection/>
    </xf>
    <xf numFmtId="2" fontId="31" fillId="24" borderId="24" xfId="61" applyNumberFormat="1" applyFont="1" applyFill="1" applyBorder="1" applyAlignment="1">
      <alignment horizontal="center"/>
      <protection/>
    </xf>
    <xf numFmtId="0" fontId="31" fillId="24" borderId="0" xfId="61" applyFont="1" applyFill="1">
      <alignment/>
      <protection/>
    </xf>
    <xf numFmtId="49" fontId="22" fillId="24" borderId="21" xfId="68" applyNumberFormat="1" applyFont="1" applyFill="1" applyBorder="1" applyAlignment="1">
      <alignment horizontal="center" vertical="top"/>
      <protection/>
    </xf>
    <xf numFmtId="0" fontId="22" fillId="24" borderId="21" xfId="68" applyFont="1" applyFill="1" applyBorder="1" applyAlignment="1">
      <alignment horizontal="center"/>
      <protection/>
    </xf>
    <xf numFmtId="2" fontId="22" fillId="24" borderId="23" xfId="68" applyNumberFormat="1" applyFont="1" applyFill="1" applyBorder="1" applyAlignment="1">
      <alignment horizontal="center"/>
      <protection/>
    </xf>
    <xf numFmtId="2" fontId="22" fillId="24" borderId="21" xfId="68" applyNumberFormat="1" applyFont="1" applyFill="1" applyBorder="1" applyAlignment="1">
      <alignment horizontal="center"/>
      <protection/>
    </xf>
    <xf numFmtId="2" fontId="22" fillId="24" borderId="24" xfId="68" applyNumberFormat="1" applyFont="1" applyFill="1" applyBorder="1" applyAlignment="1">
      <alignment horizontal="center"/>
      <protection/>
    </xf>
    <xf numFmtId="49" fontId="22" fillId="24" borderId="23" xfId="0" applyNumberFormat="1" applyFont="1" applyFill="1" applyBorder="1" applyAlignment="1">
      <alignment horizontal="center" vertical="top"/>
    </xf>
    <xf numFmtId="2" fontId="22" fillId="24" borderId="0" xfId="60" applyNumberFormat="1" applyFont="1" applyFill="1">
      <alignment/>
      <protection/>
    </xf>
    <xf numFmtId="2" fontId="31" fillId="24" borderId="21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 vertical="center" wrapText="1" indent="2"/>
    </xf>
    <xf numFmtId="0" fontId="22" fillId="0" borderId="23" xfId="68" applyFont="1" applyFill="1" applyBorder="1" applyAlignment="1">
      <alignment horizontal="center" vertical="top"/>
      <protection/>
    </xf>
    <xf numFmtId="0" fontId="22" fillId="24" borderId="21" xfId="68" applyFont="1" applyFill="1" applyBorder="1" applyAlignment="1">
      <alignment horizontal="center" vertical="top"/>
      <protection/>
    </xf>
    <xf numFmtId="0" fontId="22" fillId="24" borderId="21" xfId="0" applyFont="1" applyFill="1" applyBorder="1" applyAlignment="1">
      <alignment wrapText="1"/>
    </xf>
    <xf numFmtId="0" fontId="22" fillId="24" borderId="23" xfId="0" applyFont="1" applyFill="1" applyBorder="1" applyAlignment="1">
      <alignment horizontal="center" vertical="top"/>
    </xf>
    <xf numFmtId="0" fontId="22" fillId="24" borderId="21" xfId="0" applyFont="1" applyFill="1" applyBorder="1" applyAlignment="1">
      <alignment horizontal="center" vertical="top"/>
    </xf>
    <xf numFmtId="0" fontId="22" fillId="0" borderId="21" xfId="68" applyFont="1" applyFill="1" applyBorder="1" applyAlignment="1">
      <alignment horizontal="center" vertical="top"/>
      <protection/>
    </xf>
    <xf numFmtId="0" fontId="22" fillId="24" borderId="21" xfId="0" applyFont="1" applyFill="1" applyBorder="1" applyAlignment="1">
      <alignment wrapText="1"/>
    </xf>
    <xf numFmtId="0" fontId="22" fillId="24" borderId="23" xfId="61" applyFont="1" applyFill="1" applyBorder="1" applyAlignment="1">
      <alignment horizontal="center" vertical="top"/>
      <protection/>
    </xf>
    <xf numFmtId="0" fontId="22" fillId="24" borderId="23" xfId="61" applyFont="1" applyFill="1" applyBorder="1">
      <alignment/>
      <protection/>
    </xf>
    <xf numFmtId="0" fontId="22" fillId="24" borderId="47" xfId="61" applyFont="1" applyFill="1" applyBorder="1">
      <alignment/>
      <protection/>
    </xf>
    <xf numFmtId="2" fontId="22" fillId="24" borderId="23" xfId="61" applyNumberFormat="1" applyFont="1" applyFill="1" applyBorder="1" applyAlignment="1">
      <alignment horizontal="center"/>
      <protection/>
    </xf>
    <xf numFmtId="4" fontId="30" fillId="24" borderId="24" xfId="61" applyNumberFormat="1" applyFont="1" applyFill="1" applyBorder="1" applyAlignment="1">
      <alignment horizontal="center" shrinkToFit="1"/>
      <protection/>
    </xf>
    <xf numFmtId="0" fontId="31" fillId="24" borderId="48" xfId="61" applyFont="1" applyFill="1" applyBorder="1">
      <alignment/>
      <protection/>
    </xf>
    <xf numFmtId="2" fontId="30" fillId="24" borderId="49" xfId="61" applyNumberFormat="1" applyFont="1" applyFill="1" applyBorder="1" applyAlignment="1">
      <alignment horizontal="center"/>
      <protection/>
    </xf>
    <xf numFmtId="49" fontId="22" fillId="0" borderId="23" xfId="68" applyNumberFormat="1" applyFont="1" applyFill="1" applyBorder="1" applyAlignment="1">
      <alignment horizontal="center" vertical="top"/>
      <protection/>
    </xf>
    <xf numFmtId="49" fontId="22" fillId="0" borderId="21" xfId="68" applyNumberFormat="1" applyFont="1" applyFill="1" applyBorder="1" applyAlignment="1">
      <alignment horizontal="center" vertical="top"/>
      <protection/>
    </xf>
    <xf numFmtId="0" fontId="22" fillId="0" borderId="21" xfId="68" applyFont="1" applyFill="1" applyBorder="1" applyAlignment="1">
      <alignment/>
      <protection/>
    </xf>
    <xf numFmtId="0" fontId="22" fillId="0" borderId="21" xfId="68" applyFont="1" applyFill="1" applyBorder="1" applyAlignment="1">
      <alignment horizontal="center"/>
      <protection/>
    </xf>
    <xf numFmtId="2" fontId="22" fillId="0" borderId="22" xfId="0" applyNumberFormat="1" applyFont="1" applyFill="1" applyBorder="1" applyAlignment="1">
      <alignment horizontal="center"/>
    </xf>
    <xf numFmtId="2" fontId="22" fillId="0" borderId="23" xfId="68" applyNumberFormat="1" applyFont="1" applyFill="1" applyBorder="1" applyAlignment="1">
      <alignment horizontal="center"/>
      <protection/>
    </xf>
    <xf numFmtId="2" fontId="22" fillId="0" borderId="21" xfId="68" applyNumberFormat="1" applyFont="1" applyFill="1" applyBorder="1" applyAlignment="1">
      <alignment horizontal="center"/>
      <protection/>
    </xf>
    <xf numFmtId="2" fontId="22" fillId="0" borderId="24" xfId="68" applyNumberFormat="1" applyFont="1" applyFill="1" applyBorder="1" applyAlignment="1">
      <alignment horizontal="center"/>
      <protection/>
    </xf>
    <xf numFmtId="0" fontId="22" fillId="0" borderId="21" xfId="68" applyFont="1" applyFill="1" applyBorder="1" applyAlignment="1">
      <alignment horizontal="left" vertical="justify" indent="2"/>
      <protection/>
    </xf>
    <xf numFmtId="2" fontId="22" fillId="0" borderId="22" xfId="68" applyNumberFormat="1" applyFont="1" applyFill="1" applyBorder="1" applyAlignment="1">
      <alignment horizontal="center"/>
      <protection/>
    </xf>
    <xf numFmtId="0" fontId="22" fillId="0" borderId="21" xfId="0" applyFont="1" applyFill="1" applyBorder="1" applyAlignment="1">
      <alignment wrapText="1"/>
    </xf>
    <xf numFmtId="0" fontId="22" fillId="0" borderId="21" xfId="0" applyFont="1" applyFill="1" applyBorder="1" applyAlignment="1">
      <alignment horizontal="center"/>
    </xf>
    <xf numFmtId="0" fontId="26" fillId="24" borderId="23" xfId="56" applyFont="1" applyFill="1" applyBorder="1" applyAlignment="1">
      <alignment horizontal="center" vertical="top"/>
      <protection/>
    </xf>
    <xf numFmtId="49" fontId="26" fillId="24" borderId="21" xfId="61" applyNumberFormat="1" applyFont="1" applyFill="1" applyBorder="1" applyAlignment="1">
      <alignment horizontal="center"/>
      <protection/>
    </xf>
    <xf numFmtId="2" fontId="26" fillId="24" borderId="23" xfId="56" applyNumberFormat="1" applyFont="1" applyFill="1" applyBorder="1" applyAlignment="1">
      <alignment horizontal="center"/>
      <protection/>
    </xf>
    <xf numFmtId="2" fontId="26" fillId="24" borderId="21" xfId="56" applyNumberFormat="1" applyFont="1" applyFill="1" applyBorder="1" applyAlignment="1">
      <alignment horizontal="center"/>
      <protection/>
    </xf>
    <xf numFmtId="0" fontId="26" fillId="24" borderId="0" xfId="56" applyFont="1" applyFill="1">
      <alignment/>
      <protection/>
    </xf>
    <xf numFmtId="0" fontId="22" fillId="24" borderId="23" xfId="58" applyFont="1" applyFill="1" applyBorder="1" applyAlignment="1">
      <alignment horizontal="center" vertical="top"/>
      <protection/>
    </xf>
    <xf numFmtId="0" fontId="22" fillId="24" borderId="21" xfId="58" applyFont="1" applyFill="1" applyBorder="1" applyAlignment="1">
      <alignment horizontal="center" vertical="top"/>
      <protection/>
    </xf>
    <xf numFmtId="0" fontId="22" fillId="0" borderId="21" xfId="58" applyFont="1" applyFill="1" applyBorder="1" applyAlignment="1">
      <alignment vertical="justify" wrapText="1"/>
      <protection/>
    </xf>
    <xf numFmtId="0" fontId="22" fillId="0" borderId="21" xfId="58" applyFont="1" applyFill="1" applyBorder="1" applyAlignment="1">
      <alignment horizontal="center"/>
      <protection/>
    </xf>
    <xf numFmtId="2" fontId="22" fillId="0" borderId="24" xfId="0" applyNumberFormat="1" applyFont="1" applyFill="1" applyBorder="1" applyAlignment="1">
      <alignment horizontal="center"/>
    </xf>
    <xf numFmtId="2" fontId="22" fillId="24" borderId="23" xfId="58" applyNumberFormat="1" applyFont="1" applyFill="1" applyBorder="1" applyAlignment="1">
      <alignment horizontal="center"/>
      <protection/>
    </xf>
    <xf numFmtId="2" fontId="22" fillId="24" borderId="21" xfId="58" applyNumberFormat="1" applyFont="1" applyFill="1" applyBorder="1" applyAlignment="1">
      <alignment horizontal="center"/>
      <protection/>
    </xf>
    <xf numFmtId="2" fontId="31" fillId="24" borderId="21" xfId="68" applyNumberFormat="1" applyFont="1" applyFill="1" applyBorder="1" applyAlignment="1">
      <alignment horizontal="center"/>
      <protection/>
    </xf>
    <xf numFmtId="49" fontId="22" fillId="24" borderId="23" xfId="68" applyNumberFormat="1" applyFont="1" applyFill="1" applyBorder="1" applyAlignment="1">
      <alignment horizontal="center" vertical="top"/>
      <protection/>
    </xf>
    <xf numFmtId="0" fontId="22" fillId="0" borderId="21" xfId="68" applyFont="1" applyFill="1" applyBorder="1" applyAlignment="1">
      <alignment wrapText="1"/>
      <protection/>
    </xf>
    <xf numFmtId="0" fontId="32" fillId="24" borderId="0" xfId="60" applyFont="1" applyFill="1">
      <alignment/>
      <protection/>
    </xf>
    <xf numFmtId="0" fontId="26" fillId="0" borderId="21" xfId="0" applyFont="1" applyFill="1" applyBorder="1" applyAlignment="1">
      <alignment horizontal="left" wrapText="1" indent="2"/>
    </xf>
    <xf numFmtId="49" fontId="22" fillId="24" borderId="21" xfId="58" applyNumberFormat="1" applyFont="1" applyFill="1" applyBorder="1" applyAlignment="1">
      <alignment horizontal="center" vertical="top"/>
      <protection/>
    </xf>
    <xf numFmtId="0" fontId="22" fillId="0" borderId="21" xfId="58" applyFont="1" applyFill="1" applyBorder="1" applyAlignment="1">
      <alignment wrapText="1"/>
      <protection/>
    </xf>
    <xf numFmtId="0" fontId="22" fillId="24" borderId="21" xfId="58" applyFont="1" applyFill="1" applyBorder="1" applyAlignment="1">
      <alignment horizontal="left" wrapText="1" indent="2"/>
      <protection/>
    </xf>
    <xf numFmtId="2" fontId="22" fillId="0" borderId="22" xfId="58" applyNumberFormat="1" applyFont="1" applyFill="1" applyBorder="1" applyAlignment="1">
      <alignment horizontal="center"/>
      <protection/>
    </xf>
    <xf numFmtId="0" fontId="22" fillId="24" borderId="21" xfId="58" applyFont="1" applyFill="1" applyBorder="1" applyAlignment="1">
      <alignment horizontal="left" indent="2"/>
      <protection/>
    </xf>
    <xf numFmtId="0" fontId="22" fillId="24" borderId="21" xfId="58" applyFont="1" applyFill="1" applyBorder="1" applyAlignment="1">
      <alignment vertical="justify" wrapText="1"/>
      <protection/>
    </xf>
    <xf numFmtId="0" fontId="22" fillId="24" borderId="21" xfId="58" applyFont="1" applyFill="1" applyBorder="1" applyAlignment="1">
      <alignment horizontal="center"/>
      <protection/>
    </xf>
    <xf numFmtId="0" fontId="22" fillId="24" borderId="21" xfId="68" applyFont="1" applyFill="1" applyBorder="1" applyAlignment="1">
      <alignment horizontal="left" vertical="justify" indent="2"/>
      <protection/>
    </xf>
    <xf numFmtId="2" fontId="33" fillId="0" borderId="21" xfId="0" applyNumberFormat="1" applyFont="1" applyBorder="1" applyAlignment="1">
      <alignment horizontal="center" vertical="center"/>
    </xf>
    <xf numFmtId="0" fontId="31" fillId="24" borderId="50" xfId="68" applyFont="1" applyFill="1" applyBorder="1" applyAlignment="1">
      <alignment horizontal="center"/>
      <protection/>
    </xf>
    <xf numFmtId="2" fontId="31" fillId="24" borderId="50" xfId="61" applyNumberFormat="1" applyFont="1" applyFill="1" applyBorder="1" applyAlignment="1">
      <alignment horizontal="center"/>
      <protection/>
    </xf>
    <xf numFmtId="2" fontId="31" fillId="24" borderId="51" xfId="61" applyNumberFormat="1" applyFont="1" applyFill="1" applyBorder="1" applyAlignment="1">
      <alignment horizontal="center"/>
      <protection/>
    </xf>
    <xf numFmtId="2" fontId="22" fillId="24" borderId="13" xfId="0" applyNumberFormat="1" applyFont="1" applyFill="1" applyBorder="1" applyAlignment="1">
      <alignment horizontal="center"/>
    </xf>
    <xf numFmtId="0" fontId="34" fillId="0" borderId="0" xfId="57" applyFont="1" applyFill="1" applyBorder="1" applyAlignment="1">
      <alignment horizontal="center"/>
      <protection/>
    </xf>
    <xf numFmtId="0" fontId="35" fillId="0" borderId="0" xfId="57" applyFont="1" applyFill="1" applyBorder="1" applyAlignment="1">
      <alignment vertical="center"/>
      <protection/>
    </xf>
    <xf numFmtId="0" fontId="22" fillId="0" borderId="52" xfId="57" applyFont="1" applyFill="1" applyBorder="1" applyAlignment="1">
      <alignment horizontal="center" vertical="justify"/>
      <protection/>
    </xf>
    <xf numFmtId="0" fontId="22" fillId="0" borderId="0" xfId="57" applyFont="1" applyFill="1" applyBorder="1" applyAlignment="1">
      <alignment horizontal="center" vertical="justify"/>
      <protection/>
    </xf>
    <xf numFmtId="0" fontId="31" fillId="0" borderId="0" xfId="57" applyFont="1" applyFill="1" applyBorder="1" applyAlignment="1">
      <alignment vertical="justify"/>
      <protection/>
    </xf>
    <xf numFmtId="0" fontId="36" fillId="0" borderId="0" xfId="57" applyFont="1" applyFill="1" applyBorder="1" applyAlignment="1">
      <alignment vertical="center"/>
      <protection/>
    </xf>
    <xf numFmtId="0" fontId="37" fillId="0" borderId="0" xfId="57" applyFont="1" applyFill="1" applyBorder="1" applyAlignment="1">
      <alignment vertical="center" wrapText="1"/>
      <protection/>
    </xf>
    <xf numFmtId="0" fontId="27" fillId="0" borderId="0" xfId="57" applyFont="1" applyFill="1" applyBorder="1" applyAlignment="1">
      <alignment horizontal="right" vertical="center"/>
      <protection/>
    </xf>
    <xf numFmtId="0" fontId="34" fillId="0" borderId="0" xfId="57" applyFont="1" applyFill="1" applyBorder="1" applyAlignment="1">
      <alignment horizontal="center" vertical="justify"/>
      <protection/>
    </xf>
    <xf numFmtId="0" fontId="38" fillId="0" borderId="0" xfId="57" applyFont="1" applyFill="1" applyBorder="1" applyAlignment="1">
      <alignment horizontal="left" vertical="center"/>
      <protection/>
    </xf>
    <xf numFmtId="0" fontId="35" fillId="0" borderId="0" xfId="57" applyFont="1" applyFill="1" applyBorder="1" applyAlignment="1">
      <alignment horizontal="centerContinuous" vertical="center" wrapText="1"/>
      <protection/>
    </xf>
    <xf numFmtId="0" fontId="35" fillId="0" borderId="0" xfId="57" applyFont="1" applyFill="1" applyBorder="1" applyAlignment="1">
      <alignment horizontal="centerContinuous" vertical="center"/>
      <protection/>
    </xf>
    <xf numFmtId="0" fontId="22" fillId="24" borderId="0" xfId="61" applyFont="1" applyFill="1" applyBorder="1" applyAlignment="1">
      <alignment vertical="center"/>
      <protection/>
    </xf>
    <xf numFmtId="0" fontId="30" fillId="0" borderId="0" xfId="57" applyFont="1" applyFill="1" applyBorder="1" applyAlignment="1">
      <alignment vertical="center"/>
      <protection/>
    </xf>
    <xf numFmtId="49" fontId="22" fillId="0" borderId="0" xfId="57" applyNumberFormat="1" applyFont="1" applyFill="1" applyBorder="1" applyAlignment="1">
      <alignment horizontal="center" vertical="center" wrapText="1"/>
      <protection/>
    </xf>
    <xf numFmtId="0" fontId="22" fillId="0" borderId="0" xfId="57" applyFont="1" applyFill="1" applyBorder="1" applyAlignment="1">
      <alignment vertical="center" wrapText="1"/>
      <protection/>
    </xf>
    <xf numFmtId="0" fontId="22" fillId="0" borderId="0" xfId="57" applyFont="1" applyFill="1" applyBorder="1" applyAlignment="1">
      <alignment horizontal="center" vertical="center"/>
      <protection/>
    </xf>
    <xf numFmtId="0" fontId="22" fillId="0" borderId="0" xfId="57" applyFont="1" applyFill="1" applyBorder="1" applyAlignment="1">
      <alignment vertical="center"/>
      <protection/>
    </xf>
    <xf numFmtId="0" fontId="22" fillId="0" borderId="0" xfId="57" applyFont="1" applyFill="1">
      <alignment/>
      <protection/>
    </xf>
    <xf numFmtId="0" fontId="22" fillId="0" borderId="0" xfId="57" applyFont="1" applyFill="1" applyBorder="1" applyAlignment="1">
      <alignment horizontal="right" vertical="center"/>
      <protection/>
    </xf>
    <xf numFmtId="2" fontId="30" fillId="0" borderId="0" xfId="57" applyNumberFormat="1" applyFont="1" applyFill="1" applyBorder="1" applyAlignment="1">
      <alignment horizontal="center" vertical="center"/>
      <protection/>
    </xf>
    <xf numFmtId="0" fontId="22" fillId="0" borderId="0" xfId="57" applyFont="1" applyFill="1" applyBorder="1" applyAlignment="1">
      <alignment horizontal="right" vertical="center" wrapText="1"/>
      <protection/>
    </xf>
    <xf numFmtId="2" fontId="22" fillId="0" borderId="0" xfId="57" applyNumberFormat="1" applyFont="1" applyFill="1" applyBorder="1" applyAlignment="1">
      <alignment horizontal="center" vertical="center"/>
      <protection/>
    </xf>
    <xf numFmtId="0" fontId="22" fillId="0" borderId="0" xfId="57" applyFont="1" applyFill="1" applyBorder="1" applyAlignment="1">
      <alignment horizontal="left" vertical="center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0" xfId="57" applyFont="1" applyFill="1" applyBorder="1" applyAlignment="1">
      <alignment horizontal="centerContinuous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0" fontId="30" fillId="0" borderId="12" xfId="59" applyNumberFormat="1" applyFont="1" applyFill="1" applyBorder="1" applyAlignment="1">
      <alignment horizontal="center" vertical="center" wrapText="1"/>
      <protection/>
    </xf>
    <xf numFmtId="0" fontId="30" fillId="0" borderId="14" xfId="59" applyNumberFormat="1" applyFont="1" applyFill="1" applyBorder="1" applyAlignment="1">
      <alignment horizontal="center" vertical="center" wrapText="1"/>
      <protection/>
    </xf>
    <xf numFmtId="0" fontId="39" fillId="0" borderId="0" xfId="57" applyFont="1" applyFill="1" applyBorder="1" applyAlignment="1">
      <alignment vertical="center"/>
      <protection/>
    </xf>
    <xf numFmtId="0" fontId="30" fillId="0" borderId="23" xfId="57" applyFont="1" applyFill="1" applyBorder="1" applyAlignment="1">
      <alignment horizontal="center" vertical="center" wrapText="1"/>
      <protection/>
    </xf>
    <xf numFmtId="0" fontId="30" fillId="0" borderId="21" xfId="57" applyFont="1" applyFill="1" applyBorder="1" applyAlignment="1">
      <alignment horizontal="center" vertical="center" wrapText="1"/>
      <protection/>
    </xf>
    <xf numFmtId="0" fontId="30" fillId="0" borderId="21" xfId="59" applyNumberFormat="1" applyFont="1" applyFill="1" applyBorder="1" applyAlignment="1">
      <alignment horizontal="center" vertical="center" wrapText="1"/>
      <protection/>
    </xf>
    <xf numFmtId="0" fontId="30" fillId="0" borderId="24" xfId="59" applyNumberFormat="1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vertical="center"/>
      <protection/>
    </xf>
    <xf numFmtId="0" fontId="30" fillId="0" borderId="16" xfId="57" applyFont="1" applyFill="1" applyBorder="1" applyAlignment="1">
      <alignment horizontal="center" vertical="center" wrapText="1"/>
      <protection/>
    </xf>
    <xf numFmtId="0" fontId="30" fillId="0" borderId="17" xfId="57" applyFont="1" applyFill="1" applyBorder="1" applyAlignment="1">
      <alignment horizontal="center" vertical="center" wrapText="1"/>
      <protection/>
    </xf>
    <xf numFmtId="0" fontId="30" fillId="0" borderId="17" xfId="59" applyNumberFormat="1" applyFont="1" applyFill="1" applyBorder="1" applyAlignment="1">
      <alignment horizontal="center" vertical="center" wrapText="1"/>
      <protection/>
    </xf>
    <xf numFmtId="0" fontId="30" fillId="0" borderId="19" xfId="59" applyNumberFormat="1" applyFont="1" applyFill="1" applyBorder="1" applyAlignment="1">
      <alignment horizontal="center" vertical="center" wrapText="1"/>
      <protection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0" fontId="22" fillId="0" borderId="21" xfId="67" applyFont="1" applyFill="1" applyBorder="1" applyAlignment="1">
      <alignment horizontal="center" vertical="center" wrapText="1"/>
      <protection/>
    </xf>
    <xf numFmtId="4" fontId="22" fillId="0" borderId="12" xfId="57" applyNumberFormat="1" applyFont="1" applyFill="1" applyBorder="1" applyAlignment="1">
      <alignment horizontal="center" vertical="center"/>
      <protection/>
    </xf>
    <xf numFmtId="4" fontId="22" fillId="0" borderId="14" xfId="57" applyNumberFormat="1" applyFont="1" applyFill="1" applyBorder="1" applyAlignment="1">
      <alignment horizontal="center" vertical="center"/>
      <protection/>
    </xf>
    <xf numFmtId="0" fontId="41" fillId="0" borderId="0" xfId="57" applyFont="1" applyFill="1" applyBorder="1" applyAlignment="1">
      <alignment vertical="center"/>
      <protection/>
    </xf>
    <xf numFmtId="49" fontId="22" fillId="0" borderId="23" xfId="67" applyNumberFormat="1" applyFont="1" applyFill="1" applyBorder="1" applyAlignment="1">
      <alignment horizontal="center" vertical="center" wrapText="1"/>
      <protection/>
    </xf>
    <xf numFmtId="4" fontId="22" fillId="0" borderId="21" xfId="57" applyNumberFormat="1" applyFont="1" applyFill="1" applyBorder="1" applyAlignment="1">
      <alignment horizontal="center" vertical="center"/>
      <protection/>
    </xf>
    <xf numFmtId="4" fontId="22" fillId="0" borderId="24" xfId="57" applyNumberFormat="1" applyFont="1" applyFill="1" applyBorder="1" applyAlignment="1">
      <alignment horizontal="center" vertical="center"/>
      <protection/>
    </xf>
    <xf numFmtId="4" fontId="22" fillId="0" borderId="39" xfId="57" applyNumberFormat="1" applyFont="1" applyFill="1" applyBorder="1" applyAlignment="1">
      <alignment horizontal="center" vertical="center"/>
      <protection/>
    </xf>
    <xf numFmtId="4" fontId="22" fillId="0" borderId="40" xfId="57" applyNumberFormat="1" applyFont="1" applyFill="1" applyBorder="1" applyAlignment="1">
      <alignment horizontal="center" vertical="center"/>
      <protection/>
    </xf>
    <xf numFmtId="0" fontId="30" fillId="0" borderId="53" xfId="57" applyNumberFormat="1" applyFont="1" applyFill="1" applyBorder="1" applyAlignment="1">
      <alignment horizontal="center" vertical="center" wrapText="1"/>
      <protection/>
    </xf>
    <xf numFmtId="0" fontId="30" fillId="0" borderId="45" xfId="57" applyFont="1" applyFill="1" applyBorder="1" applyAlignment="1">
      <alignment horizontal="right" vertical="center" wrapText="1"/>
      <protection/>
    </xf>
    <xf numFmtId="4" fontId="30" fillId="0" borderId="45" xfId="57" applyNumberFormat="1" applyFont="1" applyFill="1" applyBorder="1" applyAlignment="1">
      <alignment horizontal="center" vertical="center"/>
      <protection/>
    </xf>
    <xf numFmtId="4" fontId="30" fillId="0" borderId="45" xfId="57" applyNumberFormat="1" applyFont="1" applyFill="1" applyBorder="1" applyAlignment="1">
      <alignment horizontal="center" vertical="center" shrinkToFit="1"/>
      <protection/>
    </xf>
    <xf numFmtId="4" fontId="41" fillId="0" borderId="0" xfId="57" applyNumberFormat="1" applyFont="1" applyFill="1" applyBorder="1" applyAlignment="1">
      <alignment vertical="center"/>
      <protection/>
    </xf>
    <xf numFmtId="0" fontId="22" fillId="0" borderId="0" xfId="57" applyFont="1" applyFill="1" applyBorder="1" applyAlignment="1">
      <alignment horizontal="right" wrapText="1"/>
      <protection/>
    </xf>
    <xf numFmtId="4" fontId="22" fillId="0" borderId="0" xfId="57" applyNumberFormat="1" applyFont="1" applyFill="1" applyAlignment="1">
      <alignment horizontal="center"/>
      <protection/>
    </xf>
    <xf numFmtId="0" fontId="22" fillId="0" borderId="0" xfId="57" applyFont="1" applyFill="1" applyAlignment="1">
      <alignment horizontal="right" shrinkToFit="1"/>
      <protection/>
    </xf>
    <xf numFmtId="0" fontId="30" fillId="0" borderId="0" xfId="57" applyFont="1" applyFill="1" applyAlignment="1">
      <alignment horizontal="right"/>
      <protection/>
    </xf>
    <xf numFmtId="4" fontId="30" fillId="0" borderId="0" xfId="57" applyNumberFormat="1" applyFont="1" applyFill="1" applyAlignment="1">
      <alignment horizontal="center"/>
      <protection/>
    </xf>
    <xf numFmtId="0" fontId="30" fillId="0" borderId="0" xfId="57" applyFont="1" applyFill="1" applyAlignment="1">
      <alignment horizontal="right"/>
      <protection/>
    </xf>
    <xf numFmtId="0" fontId="23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/>
    </xf>
    <xf numFmtId="0" fontId="39" fillId="0" borderId="0" xfId="57" applyFont="1" applyFill="1" applyBorder="1" applyAlignment="1">
      <alignment vertical="center" wrapText="1"/>
      <protection/>
    </xf>
    <xf numFmtId="0" fontId="31" fillId="0" borderId="0" xfId="57" applyFont="1" applyFill="1" applyBorder="1" applyAlignment="1">
      <alignment horizontal="right" vertical="center" wrapText="1"/>
      <protection/>
    </xf>
    <xf numFmtId="4" fontId="39" fillId="0" borderId="0" xfId="57" applyNumberFormat="1" applyFont="1" applyFill="1" applyBorder="1" applyAlignment="1">
      <alignment horizontal="center" vertical="center"/>
      <protection/>
    </xf>
    <xf numFmtId="0" fontId="40" fillId="0" borderId="0" xfId="57" applyFont="1" applyFill="1" applyBorder="1" applyAlignment="1">
      <alignment vertical="center" wrapText="1"/>
      <protection/>
    </xf>
    <xf numFmtId="0" fontId="39" fillId="0" borderId="0" xfId="57" applyFont="1" applyFill="1" applyBorder="1" applyAlignment="1">
      <alignment horizontal="center" vertical="center"/>
      <protection/>
    </xf>
    <xf numFmtId="0" fontId="34" fillId="0" borderId="10" xfId="55" applyFont="1" applyBorder="1" applyAlignment="1">
      <alignment horizontal="center" wrapText="1"/>
      <protection/>
    </xf>
    <xf numFmtId="0" fontId="28" fillId="0" borderId="10" xfId="0" applyFont="1" applyBorder="1" applyAlignment="1">
      <alignment horizontal="center" wrapText="1"/>
    </xf>
    <xf numFmtId="0" fontId="32" fillId="0" borderId="0" xfId="57" applyFont="1" applyFill="1" applyAlignment="1">
      <alignment/>
      <protection/>
    </xf>
    <xf numFmtId="0" fontId="22" fillId="0" borderId="52" xfId="55" applyFont="1" applyBorder="1" applyAlignment="1">
      <alignment horizontal="center" vertical="justify"/>
      <protection/>
    </xf>
    <xf numFmtId="0" fontId="28" fillId="0" borderId="52" xfId="0" applyFont="1" applyBorder="1" applyAlignment="1">
      <alignment horizontal="center" vertical="justify"/>
    </xf>
    <xf numFmtId="0" fontId="34" fillId="0" borderId="0" xfId="57" applyFont="1" applyFill="1" applyBorder="1" applyAlignment="1">
      <alignment horizontal="center" vertical="center"/>
      <protection/>
    </xf>
    <xf numFmtId="0" fontId="42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left" vertical="center"/>
      <protection/>
    </xf>
    <xf numFmtId="0" fontId="31" fillId="0" borderId="0" xfId="57" applyFont="1" applyFill="1" applyBorder="1" applyAlignment="1">
      <alignment horizontal="centerContinuous" vertical="center" wrapText="1"/>
      <protection/>
    </xf>
    <xf numFmtId="0" fontId="31" fillId="0" borderId="0" xfId="57" applyFont="1" applyFill="1" applyBorder="1" applyAlignment="1">
      <alignment horizontal="centerContinuous" vertical="center"/>
      <protection/>
    </xf>
    <xf numFmtId="0" fontId="30" fillId="0" borderId="54" xfId="57" applyFont="1" applyFill="1" applyBorder="1" applyAlignment="1">
      <alignment horizontal="center" vertical="center" wrapText="1"/>
      <protection/>
    </xf>
    <xf numFmtId="0" fontId="30" fillId="0" borderId="55" xfId="57" applyFont="1" applyFill="1" applyBorder="1" applyAlignment="1">
      <alignment horizontal="center" vertical="center" wrapText="1"/>
      <protection/>
    </xf>
    <xf numFmtId="0" fontId="30" fillId="0" borderId="56" xfId="57" applyFont="1" applyFill="1" applyBorder="1" applyAlignment="1">
      <alignment horizontal="center" vertical="center" wrapText="1"/>
      <protection/>
    </xf>
    <xf numFmtId="0" fontId="30" fillId="0" borderId="57" xfId="57" applyFont="1" applyFill="1" applyBorder="1" applyAlignment="1">
      <alignment horizontal="center" vertical="center" wrapText="1"/>
      <protection/>
    </xf>
    <xf numFmtId="0" fontId="30" fillId="0" borderId="39" xfId="57" applyFont="1" applyFill="1" applyBorder="1" applyAlignment="1">
      <alignment horizontal="center" vertical="center" wrapText="1"/>
      <protection/>
    </xf>
    <xf numFmtId="0" fontId="30" fillId="0" borderId="40" xfId="57" applyFont="1" applyFill="1" applyBorder="1" applyAlignment="1">
      <alignment horizontal="center" vertical="center" wrapText="1"/>
      <protection/>
    </xf>
    <xf numFmtId="0" fontId="22" fillId="0" borderId="12" xfId="57" applyFont="1" applyBorder="1" applyAlignment="1">
      <alignment horizontal="center"/>
      <protection/>
    </xf>
    <xf numFmtId="0" fontId="22" fillId="0" borderId="12" xfId="57" applyFont="1" applyFill="1" applyBorder="1" applyAlignment="1">
      <alignment horizontal="center" vertical="center" wrapText="1"/>
      <protection/>
    </xf>
    <xf numFmtId="0" fontId="30" fillId="0" borderId="58" xfId="57" applyNumberFormat="1" applyFont="1" applyFill="1" applyBorder="1" applyAlignment="1">
      <alignment horizontal="center" vertical="center" wrapText="1"/>
      <protection/>
    </xf>
    <xf numFmtId="0" fontId="30" fillId="0" borderId="59" xfId="57" applyFont="1" applyBorder="1" applyAlignment="1">
      <alignment horizontal="right"/>
      <protection/>
    </xf>
    <xf numFmtId="0" fontId="30" fillId="0" borderId="59" xfId="57" applyFont="1" applyFill="1" applyBorder="1" applyAlignment="1">
      <alignment horizontal="right" vertical="center" wrapText="1"/>
      <protection/>
    </xf>
    <xf numFmtId="4" fontId="30" fillId="0" borderId="60" xfId="57" applyNumberFormat="1" applyFont="1" applyFill="1" applyBorder="1" applyAlignment="1">
      <alignment horizontal="center" vertical="center"/>
      <protection/>
    </xf>
    <xf numFmtId="2" fontId="41" fillId="0" borderId="0" xfId="57" applyNumberFormat="1" applyFont="1" applyFill="1" applyBorder="1" applyAlignment="1">
      <alignment horizontal="center" vertical="center"/>
      <protection/>
    </xf>
    <xf numFmtId="0" fontId="22" fillId="0" borderId="23" xfId="57" applyFont="1" applyFill="1" applyBorder="1" applyAlignment="1">
      <alignment vertical="center" wrapText="1"/>
      <protection/>
    </xf>
    <xf numFmtId="0" fontId="22" fillId="0" borderId="21" xfId="57" applyFont="1" applyBorder="1" applyAlignment="1">
      <alignment horizontal="right"/>
      <protection/>
    </xf>
    <xf numFmtId="10" fontId="22" fillId="0" borderId="21" xfId="57" applyNumberFormat="1" applyFont="1" applyFill="1" applyBorder="1" applyAlignment="1">
      <alignment horizontal="center" vertical="center"/>
      <protection/>
    </xf>
    <xf numFmtId="0" fontId="22" fillId="0" borderId="31" xfId="57" applyFont="1" applyFill="1" applyBorder="1" applyAlignment="1">
      <alignment vertical="center" wrapText="1"/>
      <protection/>
    </xf>
    <xf numFmtId="4" fontId="30" fillId="0" borderId="32" xfId="57" applyNumberFormat="1" applyFont="1" applyFill="1" applyBorder="1" applyAlignment="1">
      <alignment horizontal="right" vertical="center"/>
      <protection/>
    </xf>
    <xf numFmtId="10" fontId="30" fillId="0" borderId="32" xfId="57" applyNumberFormat="1" applyFont="1" applyFill="1" applyBorder="1" applyAlignment="1">
      <alignment horizontal="center" vertical="center"/>
      <protection/>
    </xf>
    <xf numFmtId="4" fontId="30" fillId="0" borderId="33" xfId="57" applyNumberFormat="1" applyFont="1" applyFill="1" applyBorder="1" applyAlignment="1">
      <alignment horizontal="center" vertical="center"/>
      <protection/>
    </xf>
    <xf numFmtId="2" fontId="39" fillId="0" borderId="0" xfId="57" applyNumberFormat="1" applyFont="1" applyFill="1" applyBorder="1" applyAlignment="1">
      <alignment vertical="center"/>
      <protection/>
    </xf>
    <xf numFmtId="0" fontId="22" fillId="0" borderId="57" xfId="57" applyFont="1" applyFill="1" applyBorder="1" applyAlignment="1">
      <alignment vertical="center" wrapText="1"/>
      <protection/>
    </xf>
    <xf numFmtId="4" fontId="22" fillId="0" borderId="39" xfId="57" applyNumberFormat="1" applyFont="1" applyFill="1" applyBorder="1" applyAlignment="1">
      <alignment horizontal="right" vertical="center"/>
      <protection/>
    </xf>
    <xf numFmtId="10" fontId="22" fillId="0" borderId="39" xfId="57" applyNumberFormat="1" applyFont="1" applyFill="1" applyBorder="1" applyAlignment="1">
      <alignment horizontal="center" vertical="center"/>
      <protection/>
    </xf>
    <xf numFmtId="0" fontId="22" fillId="0" borderId="53" xfId="57" applyFont="1" applyFill="1" applyBorder="1" applyAlignment="1">
      <alignment vertical="center" wrapText="1"/>
      <protection/>
    </xf>
    <xf numFmtId="4" fontId="30" fillId="0" borderId="45" xfId="57" applyNumberFormat="1" applyFont="1" applyFill="1" applyBorder="1" applyAlignment="1">
      <alignment horizontal="right" vertical="center"/>
      <protection/>
    </xf>
    <xf numFmtId="4" fontId="30" fillId="0" borderId="46" xfId="57" applyNumberFormat="1" applyFont="1" applyFill="1" applyBorder="1" applyAlignment="1">
      <alignment horizontal="center" vertical="center"/>
      <protection/>
    </xf>
    <xf numFmtId="0" fontId="23" fillId="0" borderId="0" xfId="57" applyFont="1" applyBorder="1" applyAlignment="1">
      <alignment vertical="center" wrapText="1"/>
      <protection/>
    </xf>
    <xf numFmtId="0" fontId="22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33" fillId="0" borderId="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horizontal="center" vertical="center"/>
      <protection/>
    </xf>
    <xf numFmtId="0" fontId="39" fillId="0" borderId="0" xfId="55" applyFont="1" applyBorder="1" applyAlignment="1">
      <alignment horizontal="left" vertical="center"/>
      <protection/>
    </xf>
    <xf numFmtId="0" fontId="23" fillId="0" borderId="0" xfId="55" applyFont="1" applyBorder="1" applyAlignment="1">
      <alignment horizontal="left" vertical="center"/>
      <protection/>
    </xf>
    <xf numFmtId="0" fontId="23" fillId="0" borderId="0" xfId="55" applyFont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left" vertical="justify"/>
      <protection/>
    </xf>
    <xf numFmtId="0" fontId="23" fillId="0" borderId="0" xfId="55" applyFont="1" applyBorder="1" applyAlignment="1">
      <alignment horizontal="left" vertical="justify" wrapText="1"/>
      <protection/>
    </xf>
    <xf numFmtId="0" fontId="23" fillId="0" borderId="0" xfId="55" applyFont="1" applyBorder="1" applyAlignment="1">
      <alignment vertical="center" wrapText="1"/>
      <protection/>
    </xf>
    <xf numFmtId="4" fontId="43" fillId="0" borderId="0" xfId="55" applyNumberFormat="1" applyFont="1" applyBorder="1" applyAlignment="1">
      <alignment horizontal="center" vertical="center"/>
      <protection/>
    </xf>
    <xf numFmtId="0" fontId="43" fillId="0" borderId="0" xfId="55" applyFont="1" applyBorder="1" applyAlignment="1">
      <alignment vertical="center"/>
      <protection/>
    </xf>
    <xf numFmtId="0" fontId="44" fillId="0" borderId="0" xfId="55" applyFont="1" applyBorder="1" applyAlignment="1">
      <alignment vertical="center"/>
      <protection/>
    </xf>
    <xf numFmtId="0" fontId="23" fillId="0" borderId="0" xfId="55" applyFont="1" applyBorder="1" applyAlignment="1">
      <alignment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37" fillId="0" borderId="0" xfId="55" applyFont="1" applyBorder="1" applyAlignment="1">
      <alignment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23" fillId="0" borderId="0" xfId="55" applyFont="1" applyFill="1" applyBorder="1" applyAlignment="1">
      <alignment vertical="center" wrapText="1"/>
      <protection/>
    </xf>
    <xf numFmtId="0" fontId="23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horizontal="left" vertical="center" wrapText="1" indent="2"/>
      <protection/>
    </xf>
    <xf numFmtId="0" fontId="23" fillId="0" borderId="0" xfId="55" applyFont="1" applyBorder="1" applyAlignment="1">
      <alignment horizontal="left" vertical="center" wrapText="1" indent="2"/>
      <protection/>
    </xf>
    <xf numFmtId="0" fontId="23" fillId="0" borderId="0" xfId="55" applyFont="1" applyBorder="1" applyAlignment="1">
      <alignment horizontal="center" vertical="center"/>
      <protection/>
    </xf>
    <xf numFmtId="0" fontId="33" fillId="0" borderId="0" xfId="55" applyFont="1" applyBorder="1" applyAlignment="1">
      <alignment vertical="center"/>
      <protection/>
    </xf>
    <xf numFmtId="0" fontId="23" fillId="24" borderId="23" xfId="55" applyFont="1" applyFill="1" applyBorder="1" applyAlignment="1">
      <alignment horizontal="left" vertical="center"/>
      <protection/>
    </xf>
    <xf numFmtId="0" fontId="23" fillId="24" borderId="24" xfId="55" applyFont="1" applyFill="1" applyBorder="1" applyAlignment="1">
      <alignment horizontal="center" vertical="center"/>
      <protection/>
    </xf>
    <xf numFmtId="0" fontId="23" fillId="24" borderId="23" xfId="55" applyFont="1" applyFill="1" applyBorder="1" applyAlignment="1">
      <alignment vertical="center" wrapText="1"/>
      <protection/>
    </xf>
    <xf numFmtId="0" fontId="23" fillId="24" borderId="24" xfId="55" applyFont="1" applyFill="1" applyBorder="1" applyAlignment="1">
      <alignment horizontal="center" vertical="center" wrapText="1"/>
      <protection/>
    </xf>
    <xf numFmtId="0" fontId="22" fillId="24" borderId="23" xfId="67" applyFont="1" applyFill="1" applyBorder="1" applyAlignment="1">
      <alignment horizontal="left" vertical="center" wrapText="1"/>
      <protection/>
    </xf>
    <xf numFmtId="0" fontId="22" fillId="24" borderId="26" xfId="67" applyFont="1" applyFill="1" applyBorder="1" applyAlignment="1">
      <alignment horizontal="left" vertical="center" wrapText="1"/>
      <protection/>
    </xf>
    <xf numFmtId="0" fontId="23" fillId="24" borderId="29" xfId="55" applyFont="1" applyFill="1" applyBorder="1" applyAlignment="1">
      <alignment horizontal="center" vertical="center"/>
      <protection/>
    </xf>
    <xf numFmtId="0" fontId="34" fillId="0" borderId="0" xfId="55" applyFont="1" applyAlignment="1">
      <alignment horizontal="center"/>
      <protection/>
    </xf>
    <xf numFmtId="0" fontId="33" fillId="0" borderId="0" xfId="55" applyFont="1" applyAlignment="1">
      <alignment/>
      <protection/>
    </xf>
    <xf numFmtId="0" fontId="23" fillId="0" borderId="0" xfId="55" applyFont="1" applyBorder="1" applyAlignment="1">
      <alignment vertical="justify"/>
      <protection/>
    </xf>
    <xf numFmtId="0" fontId="23" fillId="0" borderId="0" xfId="55" applyFont="1" applyBorder="1" applyAlignment="1">
      <alignment horizontal="center" vertical="justify"/>
      <protection/>
    </xf>
    <xf numFmtId="0" fontId="34" fillId="0" borderId="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Bad" xfId="41"/>
    <cellStyle name="Calculation" xfId="42"/>
    <cellStyle name="Check Cell" xfId="43"/>
    <cellStyle name="Comma 2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rmal 2" xfId="54"/>
    <cellStyle name="Normal 3" xfId="55"/>
    <cellStyle name="Normal_CMD Lapmežciema TN foajē" xfId="56"/>
    <cellStyle name="Normal_PRETPILS tāme biškopības pirmapstrādes ēka 27.02.2011 . CA" xfId="57"/>
    <cellStyle name="Normal_tāme birziņi JF" xfId="58"/>
    <cellStyle name="Normal_tāme engures saieta nams JF" xfId="59"/>
    <cellStyle name="Normal_tāme roja DABASZINĪBAS JF" xfId="60"/>
    <cellStyle name="Normal_tāme TĒRVETE (jaunā forma)" xfId="61"/>
    <cellStyle name="Normal_tame,  PII Papardīte fasādes siltinšana" xfId="62"/>
    <cellStyle name="Normal_Upesgrīva toča" xfId="63"/>
    <cellStyle name="Note" xfId="64"/>
    <cellStyle name="Output" xfId="65"/>
    <cellStyle name="Percent" xfId="66"/>
    <cellStyle name="Stils 1" xfId="67"/>
    <cellStyle name="Style 1" xfId="68"/>
    <cellStyle name="Title" xfId="69"/>
    <cellStyle name="Total" xfId="70"/>
    <cellStyle name="Currency" xfId="71"/>
    <cellStyle name="Currency [0]" xfId="72"/>
    <cellStyle name="Warning Text" xfId="73"/>
    <cellStyle name="Обычный_Pielikums_2_TAMESFORM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45.7109375" style="318" customWidth="1"/>
    <col min="2" max="2" width="42.00390625" style="309" customWidth="1"/>
    <col min="3" max="16384" width="9.140625" style="309" customWidth="1"/>
  </cols>
  <sheetData>
    <row r="1" spans="1:4" ht="15.75">
      <c r="A1" s="339"/>
      <c r="B1" s="339"/>
      <c r="C1" s="340"/>
      <c r="D1" s="340"/>
    </row>
    <row r="2" spans="1:4" ht="25.5" customHeight="1">
      <c r="A2" s="270"/>
      <c r="B2" s="270"/>
      <c r="C2" s="341"/>
      <c r="D2" s="341"/>
    </row>
    <row r="3" spans="1:4" ht="25.5" customHeight="1">
      <c r="A3" s="342"/>
      <c r="B3" s="341"/>
      <c r="C3" s="341"/>
      <c r="D3" s="341"/>
    </row>
    <row r="4" ht="18" customHeight="1">
      <c r="A4" s="309"/>
    </row>
    <row r="5" ht="18" customHeight="1">
      <c r="A5" s="309"/>
    </row>
    <row r="6" ht="18" customHeight="1">
      <c r="A6" s="309"/>
    </row>
    <row r="7" ht="18" customHeight="1">
      <c r="A7" s="309"/>
    </row>
    <row r="8" ht="18" customHeight="1">
      <c r="A8" s="309"/>
    </row>
    <row r="9" spans="1:2" ht="15.75">
      <c r="A9" s="343" t="s">
        <v>24</v>
      </c>
      <c r="B9" s="343"/>
    </row>
    <row r="10" ht="18" customHeight="1">
      <c r="A10" s="310"/>
    </row>
    <row r="11" ht="18" customHeight="1">
      <c r="A11" s="310"/>
    </row>
    <row r="12" ht="18" customHeight="1">
      <c r="A12" s="310"/>
    </row>
    <row r="13" ht="12.75">
      <c r="A13" s="311"/>
    </row>
    <row r="14" ht="12.75">
      <c r="A14" s="313" t="s">
        <v>165</v>
      </c>
    </row>
    <row r="15" ht="12.75">
      <c r="A15" s="313"/>
    </row>
    <row r="16" ht="12.75">
      <c r="A16" s="315" t="s">
        <v>166</v>
      </c>
    </row>
    <row r="17" ht="12.75">
      <c r="A17" s="315"/>
    </row>
    <row r="18" ht="12.75">
      <c r="A18" s="315"/>
    </row>
    <row r="19" ht="18" customHeight="1">
      <c r="A19" s="313"/>
    </row>
    <row r="20" ht="12.75">
      <c r="A20" s="313"/>
    </row>
    <row r="21" ht="12.75">
      <c r="A21" s="313"/>
    </row>
    <row r="22" ht="12.75">
      <c r="A22" s="313"/>
    </row>
    <row r="23" ht="12.75">
      <c r="A23" s="313"/>
    </row>
    <row r="24" ht="12.75">
      <c r="A24" s="313"/>
    </row>
    <row r="25" ht="12.75">
      <c r="A25" s="313"/>
    </row>
    <row r="26" ht="12.75">
      <c r="A26" s="313"/>
    </row>
    <row r="27" ht="12.75">
      <c r="A27" s="313"/>
    </row>
    <row r="28" ht="12.75">
      <c r="A28" s="313"/>
    </row>
    <row r="29" ht="12.75">
      <c r="A29" s="313"/>
    </row>
    <row r="30" ht="12.75">
      <c r="A30" s="313"/>
    </row>
    <row r="31" ht="12.75">
      <c r="A31" s="313"/>
    </row>
    <row r="32" ht="12.75">
      <c r="A32" s="313"/>
    </row>
    <row r="33" ht="12.75">
      <c r="A33" s="313"/>
    </row>
    <row r="34" ht="12.75">
      <c r="A34" s="313"/>
    </row>
    <row r="35" ht="12.75">
      <c r="A35" s="313"/>
    </row>
    <row r="36" ht="12.75">
      <c r="A36" s="313"/>
    </row>
    <row r="37" ht="12.75">
      <c r="A37" s="313"/>
    </row>
    <row r="38" ht="12.75">
      <c r="A38" s="313"/>
    </row>
    <row r="39" ht="12.75">
      <c r="A39" s="313"/>
    </row>
    <row r="40" ht="12.75">
      <c r="A40" s="313"/>
    </row>
    <row r="41" ht="12.75">
      <c r="A41" s="313"/>
    </row>
    <row r="42" ht="12.75">
      <c r="A42" s="313"/>
    </row>
    <row r="43" ht="16.5" customHeight="1"/>
    <row r="44" ht="16.5" customHeight="1"/>
    <row r="47" ht="12.75" customHeight="1">
      <c r="A47" s="325"/>
    </row>
    <row r="49" spans="1:2" ht="12.75">
      <c r="A49" s="344" t="s">
        <v>60</v>
      </c>
      <c r="B49" s="344"/>
    </row>
    <row r="51" spans="1:2" ht="12.75">
      <c r="A51" s="344" t="s">
        <v>157</v>
      </c>
      <c r="B51" s="344"/>
    </row>
    <row r="52" ht="12.75" customHeight="1">
      <c r="A52" s="325"/>
    </row>
  </sheetData>
  <sheetProtection/>
  <mergeCells count="5">
    <mergeCell ref="A51:B51"/>
    <mergeCell ref="A1:B1"/>
    <mergeCell ref="A2:B2"/>
    <mergeCell ref="A9:B9"/>
    <mergeCell ref="A49:B49"/>
  </mergeCells>
  <printOptions horizontalCentered="1"/>
  <pageMargins left="0.7874015748031497" right="0.3937007874015748" top="0.7874015748031497" bottom="0.787401574803149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28125" style="318" customWidth="1"/>
    <col min="2" max="2" width="12.421875" style="309" customWidth="1"/>
    <col min="3" max="3" width="6.00390625" style="309" customWidth="1"/>
    <col min="4" max="16384" width="9.140625" style="309" customWidth="1"/>
  </cols>
  <sheetData>
    <row r="1" spans="1:3" ht="12.75">
      <c r="A1" s="308" t="s">
        <v>41</v>
      </c>
      <c r="B1" s="308"/>
      <c r="C1" s="331"/>
    </row>
    <row r="2" spans="1:3" ht="12.75">
      <c r="A2" s="310"/>
      <c r="B2" s="310"/>
      <c r="C2" s="331"/>
    </row>
    <row r="3" spans="1:3" ht="12.75">
      <c r="A3" s="310"/>
      <c r="B3" s="310"/>
      <c r="C3" s="331"/>
    </row>
    <row r="4" spans="1:3" ht="12.75">
      <c r="A4" s="310"/>
      <c r="B4" s="310"/>
      <c r="C4" s="331"/>
    </row>
    <row r="5" spans="1:2" ht="12.75">
      <c r="A5" s="332" t="s">
        <v>139</v>
      </c>
      <c r="B5" s="333"/>
    </row>
    <row r="6" spans="1:3" ht="12.75">
      <c r="A6" s="332" t="s">
        <v>140</v>
      </c>
      <c r="B6" s="333"/>
      <c r="C6" s="324"/>
    </row>
    <row r="7" spans="1:3" ht="12.75">
      <c r="A7" s="334" t="s">
        <v>141</v>
      </c>
      <c r="B7" s="335"/>
      <c r="C7" s="324"/>
    </row>
    <row r="8" spans="1:3" ht="12.75">
      <c r="A8" s="334" t="s">
        <v>142</v>
      </c>
      <c r="B8" s="335"/>
      <c r="C8" s="324"/>
    </row>
    <row r="9" spans="1:4" ht="12.75">
      <c r="A9" s="336" t="s">
        <v>143</v>
      </c>
      <c r="B9" s="335"/>
      <c r="D9" s="330"/>
    </row>
    <row r="10" spans="1:4" ht="12.75">
      <c r="A10" s="336" t="s">
        <v>144</v>
      </c>
      <c r="B10" s="333"/>
      <c r="D10" s="330"/>
    </row>
    <row r="11" spans="1:4" ht="12.75">
      <c r="A11" s="336" t="s">
        <v>155</v>
      </c>
      <c r="B11" s="333"/>
      <c r="D11" s="330"/>
    </row>
    <row r="12" spans="1:4" ht="12.75" customHeight="1" thickBot="1">
      <c r="A12" s="337" t="s">
        <v>156</v>
      </c>
      <c r="B12" s="338"/>
      <c r="D12" s="318"/>
    </row>
  </sheetData>
  <sheetProtection/>
  <mergeCells count="1">
    <mergeCell ref="A1:B1"/>
  </mergeCells>
  <printOptions horizontalCentered="1"/>
  <pageMargins left="0.7874015748031497" right="0.3937007874015748" top="0.7874015748031497" bottom="0.7874015748031497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5.8515625" style="318" customWidth="1"/>
    <col min="2" max="2" width="12.421875" style="309" customWidth="1"/>
    <col min="3" max="3" width="50.421875" style="309" customWidth="1"/>
    <col min="4" max="16384" width="9.140625" style="309" customWidth="1"/>
  </cols>
  <sheetData>
    <row r="1" spans="1:3" ht="12.75">
      <c r="A1" s="308" t="s">
        <v>42</v>
      </c>
      <c r="B1" s="308"/>
      <c r="C1" s="308"/>
    </row>
    <row r="2" ht="12.75">
      <c r="A2" s="310"/>
    </row>
    <row r="3" ht="12.75">
      <c r="A3" s="311"/>
    </row>
    <row r="4" spans="1:3" ht="12.75">
      <c r="A4" s="312" t="s">
        <v>161</v>
      </c>
      <c r="B4" s="312"/>
      <c r="C4" s="312"/>
    </row>
    <row r="5" ht="12.75">
      <c r="A5" s="313"/>
    </row>
    <row r="6" spans="1:3" ht="12.75">
      <c r="A6" s="314" t="s">
        <v>162</v>
      </c>
      <c r="B6" s="314"/>
      <c r="C6" s="314"/>
    </row>
    <row r="7" ht="12.75">
      <c r="A7" s="315"/>
    </row>
    <row r="8" spans="1:3" ht="12.75">
      <c r="A8" s="314" t="s">
        <v>163</v>
      </c>
      <c r="B8" s="314"/>
      <c r="C8" s="314"/>
    </row>
    <row r="9" ht="12.75">
      <c r="A9" s="313"/>
    </row>
    <row r="10" spans="1:3" ht="43.5" customHeight="1">
      <c r="A10" s="316" t="s">
        <v>164</v>
      </c>
      <c r="B10" s="316"/>
      <c r="C10" s="316"/>
    </row>
    <row r="12" spans="1:3" ht="12.75">
      <c r="A12" s="317"/>
      <c r="B12" s="317"/>
      <c r="C12" s="317"/>
    </row>
    <row r="13" spans="1:3" ht="25.5" customHeight="1">
      <c r="A13" s="317"/>
      <c r="B13" s="317"/>
      <c r="C13" s="317"/>
    </row>
    <row r="14" spans="1:3" ht="25.5" customHeight="1">
      <c r="A14" s="317"/>
      <c r="B14" s="317"/>
      <c r="C14" s="317"/>
    </row>
    <row r="16" spans="1:3" ht="12.75">
      <c r="A16" s="318" t="s">
        <v>43</v>
      </c>
      <c r="B16" s="319">
        <f>K!D19</f>
        <v>0</v>
      </c>
      <c r="C16" s="320" t="s">
        <v>61</v>
      </c>
    </row>
    <row r="17" ht="12.75">
      <c r="B17" s="321"/>
    </row>
    <row r="18" spans="2:3" ht="12.75">
      <c r="B18" s="319">
        <f>'O1'!G24</f>
        <v>0</v>
      </c>
      <c r="C18" s="320" t="s">
        <v>44</v>
      </c>
    </row>
    <row r="19" ht="12.75">
      <c r="B19" s="321"/>
    </row>
    <row r="20" spans="1:3" ht="12.75" customHeight="1">
      <c r="A20" s="322" t="s">
        <v>45</v>
      </c>
      <c r="B20" s="319">
        <v>0</v>
      </c>
      <c r="C20" s="320" t="s">
        <v>62</v>
      </c>
    </row>
    <row r="25" spans="1:3" ht="12.75">
      <c r="A25" s="323" t="s">
        <v>63</v>
      </c>
      <c r="B25" s="323"/>
      <c r="C25" s="323"/>
    </row>
    <row r="26" spans="2:3" ht="12.75">
      <c r="B26" s="324"/>
      <c r="C26" s="324"/>
    </row>
    <row r="27" spans="2:3" ht="12.75">
      <c r="B27" s="324"/>
      <c r="C27" s="324"/>
    </row>
    <row r="28" spans="2:3" ht="12.75">
      <c r="B28" s="324"/>
      <c r="C28" s="324"/>
    </row>
    <row r="29" spans="2:3" ht="12.75">
      <c r="B29" s="324"/>
      <c r="C29" s="324"/>
    </row>
    <row r="30" spans="1:3" ht="12.75">
      <c r="A30" s="323"/>
      <c r="B30" s="323"/>
      <c r="C30" s="323"/>
    </row>
    <row r="31" spans="1:3" ht="12.75">
      <c r="A31" s="325"/>
      <c r="B31" s="325"/>
      <c r="C31" s="325"/>
    </row>
    <row r="32" spans="1:3" ht="12.75">
      <c r="A32" s="325"/>
      <c r="B32" s="325"/>
      <c r="C32" s="325"/>
    </row>
    <row r="33" spans="1:3" ht="12.75">
      <c r="A33" s="325"/>
      <c r="B33" s="325"/>
      <c r="C33" s="325"/>
    </row>
    <row r="35" spans="1:3" ht="12.75">
      <c r="A35" s="326"/>
      <c r="B35" s="327"/>
      <c r="C35" s="327"/>
    </row>
    <row r="36" spans="1:3" ht="12.75">
      <c r="A36" s="328"/>
      <c r="B36" s="328"/>
      <c r="C36" s="328"/>
    </row>
    <row r="37" spans="1:3" ht="12.75">
      <c r="A37" s="328"/>
      <c r="B37" s="328"/>
      <c r="C37" s="328"/>
    </row>
    <row r="38" spans="1:3" ht="12.75">
      <c r="A38" s="328"/>
      <c r="B38" s="328"/>
      <c r="C38" s="328"/>
    </row>
    <row r="39" spans="1:3" ht="12.75">
      <c r="A39" s="329"/>
      <c r="B39" s="329"/>
      <c r="C39" s="329"/>
    </row>
    <row r="40" spans="1:3" ht="12.75">
      <c r="A40" s="329"/>
      <c r="B40" s="329"/>
      <c r="C40" s="329"/>
    </row>
    <row r="41" spans="1:3" ht="12.75">
      <c r="A41" s="329"/>
      <c r="B41" s="329"/>
      <c r="C41" s="329"/>
    </row>
    <row r="42" spans="1:4" ht="12.75" customHeight="1">
      <c r="A42" s="309"/>
      <c r="D42" s="318"/>
    </row>
    <row r="43" spans="1:4" ht="12.75">
      <c r="A43" s="309"/>
      <c r="D43" s="330"/>
    </row>
    <row r="44" spans="1:4" ht="12.75">
      <c r="A44" s="309"/>
      <c r="D44" s="330"/>
    </row>
    <row r="45" spans="1:4" ht="12.75">
      <c r="A45" s="309"/>
      <c r="D45" s="330"/>
    </row>
    <row r="46" spans="1:4" ht="12.75">
      <c r="A46" s="309"/>
      <c r="D46" s="330"/>
    </row>
    <row r="47" spans="1:4" ht="12.75" customHeight="1">
      <c r="A47" s="309"/>
      <c r="D47" s="318"/>
    </row>
  </sheetData>
  <sheetProtection/>
  <mergeCells count="13">
    <mergeCell ref="A12:C12"/>
    <mergeCell ref="A1:C1"/>
    <mergeCell ref="A4:C4"/>
    <mergeCell ref="A6:C6"/>
    <mergeCell ref="A8:C8"/>
    <mergeCell ref="A10:C10"/>
    <mergeCell ref="A38:C38"/>
    <mergeCell ref="A13:C13"/>
    <mergeCell ref="A14:C14"/>
    <mergeCell ref="A25:C25"/>
    <mergeCell ref="A30:C30"/>
    <mergeCell ref="A36:C36"/>
    <mergeCell ref="A37:C37"/>
  </mergeCells>
  <printOptions horizontalCentered="1"/>
  <pageMargins left="0.7874015748031497" right="0.3937007874015748" top="0.7874015748031497" bottom="0.7874015748031497" header="0.5118110236220472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="95" zoomScaleNormal="95" zoomScalePageLayoutView="0" workbookViewId="0" topLeftCell="A1">
      <selection activeCell="C22" sqref="C22"/>
    </sheetView>
  </sheetViews>
  <sheetFormatPr defaultColWidth="8.00390625" defaultRowHeight="15"/>
  <cols>
    <col min="1" max="1" width="7.140625" style="262" customWidth="1"/>
    <col min="2" max="2" width="46.57421875" style="265" customWidth="1"/>
    <col min="3" max="3" width="10.7109375" style="265" customWidth="1"/>
    <col min="4" max="4" width="14.140625" style="266" customWidth="1"/>
    <col min="5" max="5" width="8.8515625" style="227" bestFit="1" customWidth="1"/>
    <col min="6" max="6" width="8.421875" style="227" bestFit="1" customWidth="1"/>
    <col min="7" max="16384" width="8.00390625" style="227" customWidth="1"/>
  </cols>
  <sheetData>
    <row r="1" spans="1:8" s="198" customFormat="1" ht="15.75">
      <c r="A1" s="267"/>
      <c r="B1" s="267"/>
      <c r="C1" s="268"/>
      <c r="D1" s="268"/>
      <c r="E1" s="269"/>
      <c r="F1" s="269"/>
      <c r="G1" s="269"/>
      <c r="H1" s="269"/>
    </row>
    <row r="2" spans="1:8" s="198" customFormat="1" ht="25.5" customHeight="1">
      <c r="A2" s="270"/>
      <c r="B2" s="270"/>
      <c r="C2" s="271"/>
      <c r="D2" s="271"/>
      <c r="E2" s="201"/>
      <c r="F2" s="201"/>
      <c r="G2" s="201"/>
      <c r="H2" s="201"/>
    </row>
    <row r="3" spans="1:8" s="198" customFormat="1" ht="25.5" customHeight="1">
      <c r="A3" s="200"/>
      <c r="B3" s="200"/>
      <c r="C3" s="200"/>
      <c r="D3" s="200"/>
      <c r="E3" s="201"/>
      <c r="F3" s="201"/>
      <c r="G3" s="201"/>
      <c r="H3" s="201"/>
    </row>
    <row r="4" spans="1:4" s="198" customFormat="1" ht="18" customHeight="1">
      <c r="A4" s="202"/>
      <c r="B4" s="203"/>
      <c r="C4" s="203"/>
      <c r="D4" s="204"/>
    </row>
    <row r="5" spans="1:4" s="198" customFormat="1" ht="15.75">
      <c r="A5" s="272" t="s">
        <v>24</v>
      </c>
      <c r="B5" s="272"/>
      <c r="C5" s="272"/>
      <c r="D5" s="272"/>
    </row>
    <row r="6" spans="1:4" s="198" customFormat="1" ht="18" customHeight="1">
      <c r="A6" s="273"/>
      <c r="B6" s="273"/>
      <c r="C6" s="273"/>
      <c r="D6" s="273"/>
    </row>
    <row r="7" spans="1:4" s="198" customFormat="1" ht="18.75">
      <c r="A7" s="206"/>
      <c r="B7" s="207"/>
      <c r="C7" s="207"/>
      <c r="D7" s="208"/>
    </row>
    <row r="8" spans="1:16" s="8" customFormat="1" ht="13.5" customHeight="1">
      <c r="A8" s="209" t="s">
        <v>64</v>
      </c>
      <c r="B8" s="17"/>
      <c r="C8" s="15"/>
      <c r="D8" s="16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</row>
    <row r="9" spans="1:16" s="8" customFormat="1" ht="13.5" customHeight="1">
      <c r="A9" s="209" t="s">
        <v>65</v>
      </c>
      <c r="B9" s="17"/>
      <c r="C9" s="15"/>
      <c r="D9" s="16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</row>
    <row r="10" spans="1:4" s="198" customFormat="1" ht="18" customHeight="1" thickBot="1">
      <c r="A10" s="274"/>
      <c r="B10" s="275"/>
      <c r="C10" s="275"/>
      <c r="D10" s="276"/>
    </row>
    <row r="11" spans="1:4" ht="12.75" customHeight="1">
      <c r="A11" s="277" t="s">
        <v>25</v>
      </c>
      <c r="B11" s="278" t="s">
        <v>33</v>
      </c>
      <c r="C11" s="278" t="s">
        <v>26</v>
      </c>
      <c r="D11" s="279" t="s">
        <v>68</v>
      </c>
    </row>
    <row r="12" spans="1:4" s="232" customFormat="1" ht="12.75" customHeight="1">
      <c r="A12" s="280"/>
      <c r="B12" s="281"/>
      <c r="C12" s="281"/>
      <c r="D12" s="282"/>
    </row>
    <row r="13" spans="1:4" s="232" customFormat="1" ht="11.25" customHeight="1" thickBot="1">
      <c r="A13" s="280"/>
      <c r="B13" s="281"/>
      <c r="C13" s="281"/>
      <c r="D13" s="282"/>
    </row>
    <row r="14" spans="1:4" s="241" customFormat="1" ht="12.75">
      <c r="A14" s="237" t="s">
        <v>14</v>
      </c>
      <c r="B14" s="283" t="s">
        <v>145</v>
      </c>
      <c r="C14" s="284" t="s">
        <v>27</v>
      </c>
      <c r="D14" s="240">
        <f>'O1'!C27</f>
        <v>0</v>
      </c>
    </row>
    <row r="15" spans="1:5" s="241" customFormat="1" ht="12.75">
      <c r="A15" s="285"/>
      <c r="B15" s="286" t="s">
        <v>34</v>
      </c>
      <c r="C15" s="287"/>
      <c r="D15" s="288">
        <f>SUM(D14:D14)</f>
        <v>0</v>
      </c>
      <c r="E15" s="289"/>
    </row>
    <row r="16" spans="1:4" ht="12.75">
      <c r="A16" s="290"/>
      <c r="B16" s="291"/>
      <c r="C16" s="292"/>
      <c r="D16" s="244"/>
    </row>
    <row r="17" spans="1:6" ht="13.5" thickBot="1">
      <c r="A17" s="293"/>
      <c r="B17" s="294" t="s">
        <v>69</v>
      </c>
      <c r="C17" s="295"/>
      <c r="D17" s="296">
        <f>D15+D16</f>
        <v>0</v>
      </c>
      <c r="F17" s="297"/>
    </row>
    <row r="18" spans="1:6" ht="13.5" thickBot="1">
      <c r="A18" s="298" t="s">
        <v>57</v>
      </c>
      <c r="B18" s="299" t="s">
        <v>70</v>
      </c>
      <c r="C18" s="300">
        <v>0.21</v>
      </c>
      <c r="D18" s="246">
        <f>ROUND(D17*C18,2)</f>
        <v>0</v>
      </c>
      <c r="F18" s="297"/>
    </row>
    <row r="19" spans="1:6" ht="13.5" thickBot="1">
      <c r="A19" s="301"/>
      <c r="B19" s="302" t="s">
        <v>71</v>
      </c>
      <c r="C19" s="302"/>
      <c r="D19" s="303">
        <f>D18+D17</f>
        <v>0</v>
      </c>
      <c r="F19" s="297"/>
    </row>
    <row r="20" spans="1:4" ht="16.5" customHeight="1">
      <c r="A20" s="304"/>
      <c r="B20" s="263"/>
      <c r="D20" s="264"/>
    </row>
    <row r="21" spans="1:4" ht="16.5" customHeight="1">
      <c r="A21" s="304"/>
      <c r="B21" s="263"/>
      <c r="D21" s="264"/>
    </row>
    <row r="22" spans="1:4" ht="16.5" customHeight="1">
      <c r="A22" s="258" t="s">
        <v>66</v>
      </c>
      <c r="B22" s="305"/>
      <c r="D22" s="264"/>
    </row>
    <row r="23" spans="1:4" ht="16.5" customHeight="1">
      <c r="A23" s="306"/>
      <c r="B23" s="261"/>
      <c r="D23" s="264"/>
    </row>
    <row r="24" spans="1:4" ht="16.5" customHeight="1">
      <c r="A24" s="307"/>
      <c r="B24" s="259"/>
      <c r="D24" s="264"/>
    </row>
    <row r="25" spans="1:4" ht="16.5" customHeight="1">
      <c r="A25" s="307"/>
      <c r="B25" s="259"/>
      <c r="D25" s="264"/>
    </row>
    <row r="26" spans="1:4" ht="16.5" customHeight="1">
      <c r="A26" s="258" t="s">
        <v>67</v>
      </c>
      <c r="B26" s="259"/>
      <c r="D26" s="264"/>
    </row>
    <row r="27" spans="1:4" ht="16.5" customHeight="1">
      <c r="A27" s="304"/>
      <c r="B27" s="263"/>
      <c r="D27" s="264"/>
    </row>
    <row r="28" spans="1:4" ht="16.5" customHeight="1">
      <c r="A28" s="304"/>
      <c r="B28" s="263"/>
      <c r="D28" s="264"/>
    </row>
  </sheetData>
  <sheetProtection/>
  <mergeCells count="7">
    <mergeCell ref="A1:D1"/>
    <mergeCell ref="A2:D2"/>
    <mergeCell ref="A5:D5"/>
    <mergeCell ref="A11:A13"/>
    <mergeCell ref="B11:B13"/>
    <mergeCell ref="C11:C13"/>
    <mergeCell ref="D11:D13"/>
  </mergeCells>
  <printOptions horizontalCentered="1"/>
  <pageMargins left="0.7874015748031497" right="0.3937007874015748" top="0.7874015748031497" bottom="0.7874015748031497" header="0.5118110236220472" footer="0.3937007874015748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="95" zoomScaleNormal="95" zoomScalePageLayoutView="0" workbookViewId="0" topLeftCell="A1">
      <selection activeCell="C26" sqref="C26"/>
    </sheetView>
  </sheetViews>
  <sheetFormatPr defaultColWidth="8.00390625" defaultRowHeight="15"/>
  <cols>
    <col min="1" max="1" width="7.140625" style="262" customWidth="1"/>
    <col min="2" max="2" width="26.421875" style="265" customWidth="1"/>
    <col min="3" max="3" width="11.57421875" style="266" customWidth="1"/>
    <col min="4" max="4" width="8.7109375" style="227" customWidth="1"/>
    <col min="5" max="5" width="9.8515625" style="227" customWidth="1"/>
    <col min="6" max="7" width="8.7109375" style="227" customWidth="1"/>
    <col min="8" max="16384" width="8.00390625" style="227" customWidth="1"/>
  </cols>
  <sheetData>
    <row r="1" spans="1:7" s="198" customFormat="1" ht="15.75">
      <c r="A1" s="197"/>
      <c r="B1" s="197"/>
      <c r="C1" s="197"/>
      <c r="D1" s="197"/>
      <c r="E1" s="197"/>
      <c r="F1" s="197"/>
      <c r="G1" s="197"/>
    </row>
    <row r="2" spans="1:7" s="198" customFormat="1" ht="25.5" customHeight="1">
      <c r="A2" s="199"/>
      <c r="B2" s="199"/>
      <c r="C2" s="199"/>
      <c r="D2" s="199"/>
      <c r="E2" s="199"/>
      <c r="F2" s="199"/>
      <c r="G2" s="199"/>
    </row>
    <row r="3" spans="1:7" s="198" customFormat="1" ht="25.5" customHeight="1">
      <c r="A3" s="200"/>
      <c r="B3" s="200"/>
      <c r="C3" s="200"/>
      <c r="D3" s="201"/>
      <c r="E3" s="201"/>
      <c r="F3" s="201"/>
      <c r="G3" s="201"/>
    </row>
    <row r="4" spans="1:3" s="198" customFormat="1" ht="18" customHeight="1">
      <c r="A4" s="202"/>
      <c r="B4" s="203"/>
      <c r="C4" s="204"/>
    </row>
    <row r="5" spans="1:7" s="198" customFormat="1" ht="33" customHeight="1">
      <c r="A5" s="205" t="s">
        <v>35</v>
      </c>
      <c r="B5" s="205"/>
      <c r="C5" s="205"/>
      <c r="D5" s="205"/>
      <c r="E5" s="205"/>
      <c r="F5" s="205"/>
      <c r="G5" s="205"/>
    </row>
    <row r="6" spans="1:3" s="198" customFormat="1" ht="18.75">
      <c r="A6" s="206"/>
      <c r="B6" s="207"/>
      <c r="C6" s="208"/>
    </row>
    <row r="7" spans="1:16" s="8" customFormat="1" ht="13.5" customHeight="1">
      <c r="A7" s="209" t="s">
        <v>64</v>
      </c>
      <c r="B7" s="17"/>
      <c r="C7" s="15"/>
      <c r="D7" s="16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</row>
    <row r="8" spans="1:16" s="8" customFormat="1" ht="13.5" customHeight="1">
      <c r="A8" s="209" t="s">
        <v>65</v>
      </c>
      <c r="B8" s="17"/>
      <c r="C8" s="15"/>
      <c r="D8" s="16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</row>
    <row r="9" spans="1:4" s="198" customFormat="1" ht="15.75">
      <c r="A9" s="210"/>
      <c r="B9" s="211"/>
      <c r="C9" s="212"/>
      <c r="D9" s="213"/>
    </row>
    <row r="10" spans="1:4" s="198" customFormat="1" ht="15.75">
      <c r="A10" s="214"/>
      <c r="B10" s="211"/>
      <c r="C10" s="212"/>
      <c r="D10" s="213"/>
    </row>
    <row r="11" spans="1:4" s="198" customFormat="1" ht="15.75">
      <c r="A11" s="214"/>
      <c r="B11" s="211"/>
      <c r="C11" s="212"/>
      <c r="D11" s="213"/>
    </row>
    <row r="12" spans="1:3" s="198" customFormat="1" ht="15.75">
      <c r="A12" s="215"/>
      <c r="B12" s="216" t="s">
        <v>36</v>
      </c>
      <c r="C12" s="217">
        <f>C27</f>
        <v>0</v>
      </c>
    </row>
    <row r="13" spans="1:3" s="198" customFormat="1" ht="15.75">
      <c r="A13" s="214"/>
      <c r="B13" s="218" t="s">
        <v>37</v>
      </c>
      <c r="C13" s="219">
        <f>G24</f>
        <v>0</v>
      </c>
    </row>
    <row r="14" spans="1:3" s="198" customFormat="1" ht="15.75">
      <c r="A14" s="214"/>
      <c r="B14" s="212"/>
      <c r="C14" s="213"/>
    </row>
    <row r="15" spans="1:3" s="198" customFormat="1" ht="15.75">
      <c r="A15" s="214"/>
      <c r="B15" s="220" t="s">
        <v>38</v>
      </c>
      <c r="C15" s="213"/>
    </row>
    <row r="16" spans="1:3" s="198" customFormat="1" ht="9.75" customHeight="1" thickBot="1">
      <c r="A16" s="221"/>
      <c r="B16" s="212"/>
      <c r="C16" s="222"/>
    </row>
    <row r="17" spans="1:7" ht="12.75" customHeight="1">
      <c r="A17" s="223" t="s">
        <v>39</v>
      </c>
      <c r="B17" s="224" t="s">
        <v>40</v>
      </c>
      <c r="C17" s="224" t="s">
        <v>160</v>
      </c>
      <c r="D17" s="225" t="s">
        <v>81</v>
      </c>
      <c r="E17" s="225" t="s">
        <v>82</v>
      </c>
      <c r="F17" s="225" t="s">
        <v>83</v>
      </c>
      <c r="G17" s="226" t="s">
        <v>11</v>
      </c>
    </row>
    <row r="18" spans="1:7" s="232" customFormat="1" ht="12.75" customHeight="1">
      <c r="A18" s="228"/>
      <c r="B18" s="229"/>
      <c r="C18" s="229"/>
      <c r="D18" s="230"/>
      <c r="E18" s="230"/>
      <c r="F18" s="230"/>
      <c r="G18" s="231"/>
    </row>
    <row r="19" spans="1:7" s="232" customFormat="1" ht="18.75" customHeight="1" thickBot="1">
      <c r="A19" s="233"/>
      <c r="B19" s="234"/>
      <c r="C19" s="234"/>
      <c r="D19" s="235"/>
      <c r="E19" s="235"/>
      <c r="F19" s="235"/>
      <c r="G19" s="236"/>
    </row>
    <row r="20" spans="1:7" s="241" customFormat="1" ht="12.75">
      <c r="A20" s="237" t="s">
        <v>14</v>
      </c>
      <c r="B20" s="238" t="s">
        <v>46</v>
      </c>
      <c r="C20" s="239">
        <f>1!P29</f>
        <v>0</v>
      </c>
      <c r="D20" s="239">
        <f>1!M29</f>
        <v>0</v>
      </c>
      <c r="E20" s="239">
        <f>1!N29</f>
        <v>0</v>
      </c>
      <c r="F20" s="239">
        <f>1!O29</f>
        <v>0</v>
      </c>
      <c r="G20" s="240">
        <f>1!L29</f>
        <v>0</v>
      </c>
    </row>
    <row r="21" spans="1:7" s="241" customFormat="1" ht="12.75">
      <c r="A21" s="242" t="s">
        <v>29</v>
      </c>
      <c r="B21" s="238" t="s">
        <v>74</v>
      </c>
      <c r="C21" s="243">
        <f>2!P38</f>
        <v>0</v>
      </c>
      <c r="D21" s="243">
        <f>2!M38</f>
        <v>0</v>
      </c>
      <c r="E21" s="243">
        <f>2!N38</f>
        <v>0</v>
      </c>
      <c r="F21" s="243">
        <f>2!O38</f>
        <v>0</v>
      </c>
      <c r="G21" s="244">
        <f>2!L38</f>
        <v>0</v>
      </c>
    </row>
    <row r="22" spans="1:7" s="241" customFormat="1" ht="12.75">
      <c r="A22" s="242" t="s">
        <v>20</v>
      </c>
      <c r="B22" s="238" t="s">
        <v>75</v>
      </c>
      <c r="C22" s="243">
        <f>3!P56</f>
        <v>0</v>
      </c>
      <c r="D22" s="243">
        <f>3!M56</f>
        <v>0</v>
      </c>
      <c r="E22" s="243">
        <f>3!N56</f>
        <v>0</v>
      </c>
      <c r="F22" s="243">
        <f>3!O56</f>
        <v>0</v>
      </c>
      <c r="G22" s="244">
        <f>3!L56</f>
        <v>0</v>
      </c>
    </row>
    <row r="23" spans="1:7" s="241" customFormat="1" ht="13.5" thickBot="1">
      <c r="A23" s="242" t="s">
        <v>21</v>
      </c>
      <c r="B23" s="238" t="s">
        <v>73</v>
      </c>
      <c r="C23" s="245">
        <f>4!P41</f>
        <v>0</v>
      </c>
      <c r="D23" s="245">
        <f>4!M41</f>
        <v>0</v>
      </c>
      <c r="E23" s="245">
        <f>4!N41</f>
        <v>0</v>
      </c>
      <c r="F23" s="245">
        <f>4!O41</f>
        <v>0</v>
      </c>
      <c r="G23" s="246">
        <f>4!L41</f>
        <v>0</v>
      </c>
    </row>
    <row r="24" spans="1:8" s="241" customFormat="1" ht="13.5" thickBot="1">
      <c r="A24" s="247"/>
      <c r="B24" s="248" t="s">
        <v>13</v>
      </c>
      <c r="C24" s="249">
        <f>SUM(C20:C23)</f>
        <v>0</v>
      </c>
      <c r="D24" s="250">
        <f>SUM(D20:D23)</f>
        <v>0</v>
      </c>
      <c r="E24" s="249">
        <f>SUM(E20:E23)</f>
        <v>0</v>
      </c>
      <c r="F24" s="249">
        <f>SUM(F20:F23)</f>
        <v>0</v>
      </c>
      <c r="G24" s="249">
        <f>SUM(G20:G23)</f>
        <v>0</v>
      </c>
      <c r="H24" s="251"/>
    </row>
    <row r="25" spans="1:3" ht="21.75" customHeight="1">
      <c r="A25" s="252" t="s">
        <v>167</v>
      </c>
      <c r="B25" s="252"/>
      <c r="C25" s="253">
        <f>ROUND(0*C24,2)</f>
        <v>0</v>
      </c>
    </row>
    <row r="26" spans="1:3" ht="16.5" customHeight="1">
      <c r="A26" s="254" t="s">
        <v>76</v>
      </c>
      <c r="B26" s="254"/>
      <c r="C26" s="253">
        <f>ROUND(0.2359*D24,2)</f>
        <v>0</v>
      </c>
    </row>
    <row r="27" spans="1:3" ht="16.5" customHeight="1">
      <c r="A27" s="255" t="s">
        <v>77</v>
      </c>
      <c r="B27" s="255"/>
      <c r="C27" s="256">
        <f>SUM(C24:C26)</f>
        <v>0</v>
      </c>
    </row>
    <row r="28" spans="1:3" ht="16.5" customHeight="1">
      <c r="A28" s="257"/>
      <c r="B28" s="257"/>
      <c r="C28" s="256"/>
    </row>
    <row r="29" spans="1:3" ht="16.5" customHeight="1">
      <c r="A29" s="258" t="s">
        <v>72</v>
      </c>
      <c r="B29" s="259"/>
      <c r="C29" s="256"/>
    </row>
    <row r="30" spans="1:3" ht="16.5" customHeight="1">
      <c r="A30" s="260"/>
      <c r="B30" s="261"/>
      <c r="C30" s="256"/>
    </row>
    <row r="31" spans="1:3" ht="16.5" customHeight="1">
      <c r="A31" s="260"/>
      <c r="B31" s="259"/>
      <c r="C31" s="256"/>
    </row>
    <row r="32" spans="1:3" ht="16.5" customHeight="1">
      <c r="A32" s="260"/>
      <c r="B32" s="259"/>
      <c r="C32" s="256"/>
    </row>
    <row r="33" spans="1:3" ht="16.5" customHeight="1">
      <c r="A33" s="258" t="s">
        <v>67</v>
      </c>
      <c r="B33" s="259"/>
      <c r="C33" s="256"/>
    </row>
    <row r="34" spans="1:3" ht="16.5" customHeight="1">
      <c r="A34" s="260"/>
      <c r="B34" s="259"/>
      <c r="C34" s="256"/>
    </row>
    <row r="35" spans="1:3" ht="16.5" customHeight="1">
      <c r="A35" s="257"/>
      <c r="B35" s="257"/>
      <c r="C35" s="256"/>
    </row>
    <row r="36" spans="2:3" ht="16.5" customHeight="1">
      <c r="B36" s="263"/>
      <c r="C36" s="264"/>
    </row>
    <row r="37" spans="2:3" ht="16.5" customHeight="1">
      <c r="B37" s="263"/>
      <c r="C37" s="264"/>
    </row>
    <row r="38" spans="2:3" ht="16.5" customHeight="1">
      <c r="B38" s="263"/>
      <c r="C38" s="264"/>
    </row>
    <row r="39" spans="2:3" ht="16.5" customHeight="1">
      <c r="B39" s="263"/>
      <c r="C39" s="264"/>
    </row>
    <row r="40" spans="2:3" ht="16.5" customHeight="1">
      <c r="B40" s="263"/>
      <c r="C40" s="264"/>
    </row>
  </sheetData>
  <sheetProtection/>
  <mergeCells count="13">
    <mergeCell ref="A27:B27"/>
    <mergeCell ref="D17:D19"/>
    <mergeCell ref="E17:E19"/>
    <mergeCell ref="F17:F19"/>
    <mergeCell ref="A17:A19"/>
    <mergeCell ref="B17:B19"/>
    <mergeCell ref="A25:B25"/>
    <mergeCell ref="A26:B26"/>
    <mergeCell ref="G17:G19"/>
    <mergeCell ref="A1:G1"/>
    <mergeCell ref="A2:G2"/>
    <mergeCell ref="A5:G5"/>
    <mergeCell ref="C17:C19"/>
  </mergeCells>
  <printOptions horizontalCentered="1"/>
  <pageMargins left="0.7874015748031497" right="0.3937007874015748" top="0.7874015748031497" bottom="0.7874015748031497" header="0.5118110236220472" footer="0.3937007874015748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showZeros="0" zoomScale="92" zoomScaleNormal="92" zoomScalePageLayoutView="0" workbookViewId="0" topLeftCell="A1">
      <selection activeCell="L13" sqref="L13"/>
    </sheetView>
  </sheetViews>
  <sheetFormatPr defaultColWidth="8.00390625" defaultRowHeight="15"/>
  <cols>
    <col min="1" max="1" width="2.57421875" style="36" customWidth="1"/>
    <col min="2" max="2" width="7.7109375" style="116" customWidth="1"/>
    <col min="3" max="3" width="26.421875" style="36" customWidth="1"/>
    <col min="4" max="4" width="5.421875" style="36" bestFit="1" customWidth="1"/>
    <col min="5" max="5" width="7.421875" style="36" bestFit="1" customWidth="1"/>
    <col min="6" max="6" width="5.57421875" style="36" customWidth="1"/>
    <col min="7" max="7" width="6.421875" style="36" bestFit="1" customWidth="1"/>
    <col min="8" max="8" width="6.140625" style="36" customWidth="1"/>
    <col min="9" max="9" width="7.00390625" style="36" customWidth="1"/>
    <col min="10" max="10" width="6.57421875" style="36" bestFit="1" customWidth="1"/>
    <col min="11" max="11" width="7.140625" style="36" customWidth="1"/>
    <col min="12" max="12" width="7.28125" style="36" customWidth="1"/>
    <col min="13" max="14" width="8.421875" style="36" bestFit="1" customWidth="1"/>
    <col min="15" max="15" width="7.28125" style="36" customWidth="1"/>
    <col min="16" max="16" width="8.7109375" style="36" customWidth="1"/>
    <col min="17" max="16384" width="8.00390625" style="36" customWidth="1"/>
  </cols>
  <sheetData>
    <row r="1" spans="1:16" s="2" customFormat="1" ht="18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5" customHeight="1">
      <c r="A2" s="3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="2" customFormat="1" ht="12">
      <c r="B4" s="5"/>
    </row>
    <row r="5" spans="1:16" s="2" customFormat="1" ht="14.25">
      <c r="A5" s="6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2" customFormat="1" ht="14.25">
      <c r="A6" s="6" t="str">
        <f>'O1'!B20</f>
        <v>Būvlaukuma sagatavošanas darbi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8" customFormat="1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8" customFormat="1" ht="15">
      <c r="A8" s="9" t="s">
        <v>78</v>
      </c>
      <c r="B8" s="10"/>
      <c r="C8" s="11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</row>
    <row r="9" spans="1:16" s="8" customFormat="1" ht="15">
      <c r="A9" s="14" t="s">
        <v>64</v>
      </c>
      <c r="B9" s="10"/>
      <c r="C9" s="15"/>
      <c r="D9" s="16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</row>
    <row r="10" spans="1:16" s="8" customFormat="1" ht="15">
      <c r="A10" s="14" t="s">
        <v>65</v>
      </c>
      <c r="B10" s="10"/>
      <c r="C10" s="15"/>
      <c r="D10" s="16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8" customFormat="1" ht="15">
      <c r="A11" s="14"/>
      <c r="B11" s="17"/>
      <c r="C11" s="15"/>
      <c r="D11" s="16"/>
      <c r="E11" s="12"/>
      <c r="F11" s="18"/>
      <c r="G11" s="12"/>
      <c r="H11" s="13"/>
      <c r="I11" s="13"/>
      <c r="J11" s="13"/>
      <c r="K11" s="13"/>
      <c r="L11" s="19" t="s">
        <v>86</v>
      </c>
      <c r="M11" s="19"/>
      <c r="N11" s="19"/>
      <c r="O11" s="20">
        <f>P29</f>
        <v>0</v>
      </c>
      <c r="P11" s="20"/>
    </row>
    <row r="12" spans="1:16" s="8" customFormat="1" ht="15">
      <c r="A12" s="14" t="s">
        <v>79</v>
      </c>
      <c r="B12" s="17"/>
      <c r="C12" s="15"/>
      <c r="D12" s="16"/>
      <c r="E12" s="12"/>
      <c r="F12" s="18"/>
      <c r="G12" s="12"/>
      <c r="H12" s="13"/>
      <c r="I12" s="13"/>
      <c r="J12" s="13"/>
      <c r="K12" s="13"/>
      <c r="L12" s="9" t="s">
        <v>170</v>
      </c>
      <c r="M12" s="13"/>
      <c r="N12" s="21"/>
      <c r="O12" s="21"/>
      <c r="P12" s="13"/>
    </row>
    <row r="13" spans="1:16" s="8" customFormat="1" ht="12.75" thickBot="1">
      <c r="A13" s="22"/>
      <c r="B13" s="23"/>
      <c r="C13" s="24"/>
      <c r="D13" s="25"/>
      <c r="E13" s="13"/>
      <c r="F13" s="26"/>
      <c r="G13" s="13"/>
      <c r="H13" s="13"/>
      <c r="I13" s="13"/>
      <c r="J13" s="13"/>
      <c r="K13" s="13"/>
      <c r="L13" s="26"/>
      <c r="M13" s="13"/>
      <c r="N13" s="21"/>
      <c r="O13" s="13"/>
      <c r="P13" s="13"/>
    </row>
    <row r="14" spans="1:16" ht="11.25" customHeight="1">
      <c r="A14" s="27" t="s">
        <v>3</v>
      </c>
      <c r="B14" s="28" t="s">
        <v>4</v>
      </c>
      <c r="C14" s="29" t="s">
        <v>5</v>
      </c>
      <c r="D14" s="30" t="s">
        <v>6</v>
      </c>
      <c r="E14" s="31" t="s">
        <v>7</v>
      </c>
      <c r="F14" s="32" t="s">
        <v>8</v>
      </c>
      <c r="G14" s="33"/>
      <c r="H14" s="33"/>
      <c r="I14" s="33"/>
      <c r="J14" s="33"/>
      <c r="K14" s="34"/>
      <c r="L14" s="35" t="s">
        <v>9</v>
      </c>
      <c r="M14" s="33"/>
      <c r="N14" s="33"/>
      <c r="O14" s="33"/>
      <c r="P14" s="34"/>
    </row>
    <row r="15" spans="1:16" ht="77.25" customHeight="1">
      <c r="A15" s="37"/>
      <c r="B15" s="38"/>
      <c r="C15" s="39"/>
      <c r="D15" s="40"/>
      <c r="E15" s="41"/>
      <c r="F15" s="42" t="s">
        <v>10</v>
      </c>
      <c r="G15" s="43" t="s">
        <v>80</v>
      </c>
      <c r="H15" s="43" t="s">
        <v>81</v>
      </c>
      <c r="I15" s="43" t="s">
        <v>82</v>
      </c>
      <c r="J15" s="43" t="s">
        <v>83</v>
      </c>
      <c r="K15" s="44" t="s">
        <v>84</v>
      </c>
      <c r="L15" s="45" t="s">
        <v>11</v>
      </c>
      <c r="M15" s="43" t="s">
        <v>81</v>
      </c>
      <c r="N15" s="43" t="s">
        <v>82</v>
      </c>
      <c r="O15" s="43" t="s">
        <v>83</v>
      </c>
      <c r="P15" s="44" t="s">
        <v>85</v>
      </c>
    </row>
    <row r="16" spans="1:16" s="131" customFormat="1" ht="12.75" thickBot="1">
      <c r="A16" s="122"/>
      <c r="B16" s="123"/>
      <c r="C16" s="124" t="s">
        <v>17</v>
      </c>
      <c r="D16" s="193"/>
      <c r="E16" s="126"/>
      <c r="F16" s="127"/>
      <c r="G16" s="128"/>
      <c r="H16" s="128"/>
      <c r="I16" s="129"/>
      <c r="J16" s="194"/>
      <c r="K16" s="195"/>
      <c r="L16" s="80"/>
      <c r="M16" s="128"/>
      <c r="N16" s="128"/>
      <c r="O16" s="194"/>
      <c r="P16" s="195"/>
    </row>
    <row r="17" spans="1:16" s="86" customFormat="1" ht="24">
      <c r="A17" s="58" t="s">
        <v>29</v>
      </c>
      <c r="B17" s="62" t="s">
        <v>12</v>
      </c>
      <c r="C17" s="63" t="s">
        <v>50</v>
      </c>
      <c r="D17" s="68" t="s">
        <v>158</v>
      </c>
      <c r="E17" s="196">
        <v>1</v>
      </c>
      <c r="F17" s="66"/>
      <c r="G17" s="67"/>
      <c r="H17" s="67"/>
      <c r="I17" s="67"/>
      <c r="J17" s="67"/>
      <c r="K17" s="67"/>
      <c r="L17" s="56"/>
      <c r="M17" s="56"/>
      <c r="N17" s="56"/>
      <c r="O17" s="56"/>
      <c r="P17" s="56"/>
    </row>
    <row r="18" spans="1:16" s="131" customFormat="1" ht="12" customHeight="1">
      <c r="A18" s="58"/>
      <c r="B18" s="62"/>
      <c r="C18" s="75" t="s">
        <v>51</v>
      </c>
      <c r="D18" s="68" t="s">
        <v>49</v>
      </c>
      <c r="E18" s="65">
        <f>E17</f>
        <v>1</v>
      </c>
      <c r="F18" s="66"/>
      <c r="G18" s="67"/>
      <c r="H18" s="67"/>
      <c r="I18" s="67"/>
      <c r="J18" s="67"/>
      <c r="K18" s="67"/>
      <c r="L18" s="56"/>
      <c r="M18" s="56"/>
      <c r="N18" s="56"/>
      <c r="O18" s="56"/>
      <c r="P18" s="56"/>
    </row>
    <row r="19" spans="1:16" s="8" customFormat="1" ht="36">
      <c r="A19" s="58" t="s">
        <v>16</v>
      </c>
      <c r="B19" s="62" t="s">
        <v>12</v>
      </c>
      <c r="C19" s="71" t="s">
        <v>52</v>
      </c>
      <c r="D19" s="68" t="s">
        <v>1</v>
      </c>
      <c r="E19" s="72">
        <v>70</v>
      </c>
      <c r="F19" s="66"/>
      <c r="G19" s="67"/>
      <c r="H19" s="67"/>
      <c r="I19" s="67"/>
      <c r="J19" s="67"/>
      <c r="K19" s="67"/>
      <c r="L19" s="56"/>
      <c r="M19" s="56"/>
      <c r="N19" s="56"/>
      <c r="O19" s="56"/>
      <c r="P19" s="56"/>
    </row>
    <row r="20" spans="1:16" s="86" customFormat="1" ht="12.75">
      <c r="A20" s="58"/>
      <c r="B20" s="62"/>
      <c r="C20" s="73" t="s">
        <v>53</v>
      </c>
      <c r="D20" s="68" t="s">
        <v>1</v>
      </c>
      <c r="E20" s="65">
        <f>E19</f>
        <v>70</v>
      </c>
      <c r="F20" s="66"/>
      <c r="G20" s="67"/>
      <c r="H20" s="67"/>
      <c r="I20" s="67"/>
      <c r="J20" s="67"/>
      <c r="K20" s="67"/>
      <c r="L20" s="56"/>
      <c r="M20" s="56"/>
      <c r="N20" s="56"/>
      <c r="O20" s="56"/>
      <c r="P20" s="56"/>
    </row>
    <row r="21" spans="1:16" s="86" customFormat="1" ht="24" customHeight="1">
      <c r="A21" s="58" t="s">
        <v>30</v>
      </c>
      <c r="B21" s="62" t="s">
        <v>12</v>
      </c>
      <c r="C21" s="63" t="s">
        <v>146</v>
      </c>
      <c r="D21" s="64" t="s">
        <v>23</v>
      </c>
      <c r="E21" s="65">
        <v>1</v>
      </c>
      <c r="F21" s="66"/>
      <c r="G21" s="67"/>
      <c r="H21" s="67"/>
      <c r="I21" s="67"/>
      <c r="J21" s="67"/>
      <c r="K21" s="67"/>
      <c r="L21" s="56"/>
      <c r="M21" s="56"/>
      <c r="N21" s="56"/>
      <c r="O21" s="56"/>
      <c r="P21" s="56"/>
    </row>
    <row r="22" spans="1:16" s="86" customFormat="1" ht="12.75">
      <c r="A22" s="58"/>
      <c r="B22" s="62"/>
      <c r="C22" s="75" t="s">
        <v>54</v>
      </c>
      <c r="D22" s="68" t="s">
        <v>23</v>
      </c>
      <c r="E22" s="65">
        <f>E21</f>
        <v>1</v>
      </c>
      <c r="F22" s="66"/>
      <c r="G22" s="67"/>
      <c r="H22" s="67"/>
      <c r="I22" s="67"/>
      <c r="J22" s="67"/>
      <c r="K22" s="67"/>
      <c r="L22" s="56"/>
      <c r="M22" s="56"/>
      <c r="N22" s="56"/>
      <c r="O22" s="56"/>
      <c r="P22" s="56"/>
    </row>
    <row r="23" spans="1:16" s="86" customFormat="1" ht="24">
      <c r="A23" s="58" t="s">
        <v>31</v>
      </c>
      <c r="B23" s="62" t="s">
        <v>12</v>
      </c>
      <c r="C23" s="63" t="s">
        <v>55</v>
      </c>
      <c r="D23" s="64" t="s">
        <v>49</v>
      </c>
      <c r="E23" s="65">
        <v>2</v>
      </c>
      <c r="F23" s="66"/>
      <c r="G23" s="67"/>
      <c r="H23" s="67"/>
      <c r="I23" s="67"/>
      <c r="J23" s="67"/>
      <c r="K23" s="67"/>
      <c r="L23" s="56"/>
      <c r="M23" s="56"/>
      <c r="N23" s="56"/>
      <c r="O23" s="56"/>
      <c r="P23" s="56"/>
    </row>
    <row r="24" spans="1:16" s="86" customFormat="1" ht="12.75">
      <c r="A24" s="58"/>
      <c r="B24" s="62"/>
      <c r="C24" s="75" t="s">
        <v>56</v>
      </c>
      <c r="D24" s="68" t="s">
        <v>49</v>
      </c>
      <c r="E24" s="65">
        <f>E23</f>
        <v>2</v>
      </c>
      <c r="F24" s="66"/>
      <c r="G24" s="67"/>
      <c r="H24" s="67"/>
      <c r="I24" s="67"/>
      <c r="J24" s="67"/>
      <c r="K24" s="67"/>
      <c r="L24" s="56"/>
      <c r="M24" s="56"/>
      <c r="N24" s="56"/>
      <c r="O24" s="56"/>
      <c r="P24" s="56"/>
    </row>
    <row r="25" spans="1:16" s="86" customFormat="1" ht="12">
      <c r="A25" s="76"/>
      <c r="B25" s="77"/>
      <c r="C25" s="78"/>
      <c r="D25" s="77"/>
      <c r="E25" s="82"/>
      <c r="F25" s="80"/>
      <c r="G25" s="81"/>
      <c r="H25" s="81"/>
      <c r="I25" s="81"/>
      <c r="J25" s="81"/>
      <c r="K25" s="82"/>
      <c r="L25" s="151"/>
      <c r="M25" s="81"/>
      <c r="N25" s="81"/>
      <c r="O25" s="84"/>
      <c r="P25" s="85"/>
    </row>
    <row r="26" spans="1:16" s="86" customFormat="1" ht="12.75" thickBot="1">
      <c r="A26" s="153"/>
      <c r="B26" s="88"/>
      <c r="C26" s="89"/>
      <c r="D26" s="90"/>
      <c r="E26" s="94"/>
      <c r="F26" s="95"/>
      <c r="G26" s="93"/>
      <c r="H26" s="93"/>
      <c r="I26" s="93"/>
      <c r="J26" s="93"/>
      <c r="K26" s="94"/>
      <c r="L26" s="95"/>
      <c r="M26" s="93"/>
      <c r="N26" s="93"/>
      <c r="O26" s="96"/>
      <c r="P26" s="154"/>
    </row>
    <row r="27" spans="1:16" s="119" customFormat="1" ht="12.75" thickBot="1">
      <c r="A27" s="98" t="s">
        <v>13</v>
      </c>
      <c r="B27" s="99"/>
      <c r="C27" s="99"/>
      <c r="D27" s="99"/>
      <c r="E27" s="99"/>
      <c r="F27" s="99"/>
      <c r="G27" s="99"/>
      <c r="H27" s="99"/>
      <c r="I27" s="99"/>
      <c r="J27" s="99"/>
      <c r="K27" s="100"/>
      <c r="L27" s="101">
        <f>SUM(L17:L26)</f>
        <v>0</v>
      </c>
      <c r="M27" s="101">
        <f>SUM(M17:M26)</f>
        <v>0</v>
      </c>
      <c r="N27" s="102">
        <f>SUM(N17:N26)</f>
        <v>0</v>
      </c>
      <c r="O27" s="101">
        <f>SUM(O17:O26)</f>
        <v>0</v>
      </c>
      <c r="P27" s="103">
        <f>SUM(M27:O27)</f>
        <v>0</v>
      </c>
    </row>
    <row r="28" spans="1:16" s="119" customFormat="1" ht="12.75" thickBot="1">
      <c r="A28" s="104" t="s">
        <v>168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6"/>
      <c r="L28" s="107"/>
      <c r="M28" s="108"/>
      <c r="N28" s="108"/>
      <c r="O28" s="108"/>
      <c r="P28" s="109">
        <f>0*N27</f>
        <v>0</v>
      </c>
    </row>
    <row r="29" spans="1:16" s="119" customFormat="1" ht="12.75" thickBot="1">
      <c r="A29" s="110" t="s">
        <v>13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2"/>
      <c r="L29" s="113">
        <f>SUM(L27:L28)</f>
        <v>0</v>
      </c>
      <c r="M29" s="114">
        <f>SUM(M27:M28)</f>
        <v>0</v>
      </c>
      <c r="N29" s="114">
        <f>SUM(N27:N28)</f>
        <v>0</v>
      </c>
      <c r="O29" s="114">
        <f>SUM(O27:O28)</f>
        <v>0</v>
      </c>
      <c r="P29" s="115">
        <f>SUM(P27:P28)</f>
        <v>0</v>
      </c>
    </row>
    <row r="30" spans="1:16" s="119" customFormat="1" ht="12">
      <c r="A30" s="36"/>
      <c r="B30" s="11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s="119" customFormat="1" ht="12">
      <c r="A31" s="36"/>
      <c r="B31" s="11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8" s="119" customFormat="1" ht="12">
      <c r="A32" s="117" t="s">
        <v>87</v>
      </c>
      <c r="B32" s="118"/>
      <c r="H32" s="117" t="s">
        <v>67</v>
      </c>
    </row>
    <row r="33" spans="2:6" s="119" customFormat="1" ht="12">
      <c r="B33" s="120"/>
      <c r="F33" s="121"/>
    </row>
    <row r="34" spans="1:16" s="119" customFormat="1" ht="12">
      <c r="A34" s="36"/>
      <c r="B34" s="11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s="119" customFormat="1" ht="12">
      <c r="A35" s="36"/>
      <c r="B35" s="11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s="86" customFormat="1" ht="12">
      <c r="A36" s="36"/>
      <c r="B36" s="1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s="86" customFormat="1" ht="23.25" customHeight="1">
      <c r="A37" s="36"/>
      <c r="B37" s="11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s="86" customFormat="1" ht="12">
      <c r="A38" s="36"/>
      <c r="B38" s="11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s="131" customFormat="1" ht="12">
      <c r="A39" s="36"/>
      <c r="B39" s="11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s="131" customFormat="1" ht="12">
      <c r="A40" s="36"/>
      <c r="B40" s="11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s="131" customFormat="1" ht="12">
      <c r="A41" s="36"/>
      <c r="B41" s="11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s="119" customFormat="1" ht="12">
      <c r="A42" s="36"/>
      <c r="B42" s="11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s="119" customFormat="1" ht="12">
      <c r="A43" s="36"/>
      <c r="B43" s="11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s="119" customFormat="1" ht="12">
      <c r="A44" s="36"/>
      <c r="B44" s="11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s="119" customFormat="1" ht="12">
      <c r="A45" s="36"/>
      <c r="B45" s="11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s="119" customFormat="1" ht="12">
      <c r="A46" s="36"/>
      <c r="B46" s="11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s="119" customFormat="1" ht="12">
      <c r="A47" s="36"/>
      <c r="B47" s="11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s="86" customFormat="1" ht="12">
      <c r="A48" s="36"/>
      <c r="B48" s="11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s="86" customFormat="1" ht="12">
      <c r="A49" s="36"/>
      <c r="B49" s="11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s="86" customFormat="1" ht="12">
      <c r="A50" s="36"/>
      <c r="B50" s="11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s="131" customFormat="1" ht="12">
      <c r="A51" s="36"/>
      <c r="B51" s="11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s="119" customFormat="1" ht="12">
      <c r="A52" s="36"/>
      <c r="B52" s="11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s="171" customFormat="1" ht="12">
      <c r="A53" s="36"/>
      <c r="B53" s="1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s="171" customFormat="1" ht="12">
      <c r="A54" s="36"/>
      <c r="B54" s="11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s="171" customFormat="1" ht="12">
      <c r="A55" s="36"/>
      <c r="B55" s="11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s="171" customFormat="1" ht="12">
      <c r="A56" s="36"/>
      <c r="B56" s="11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61" spans="1:16" s="131" customFormat="1" ht="24" customHeight="1">
      <c r="A61" s="36"/>
      <c r="B61" s="11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s="131" customFormat="1" ht="12">
      <c r="A62" s="36"/>
      <c r="B62" s="11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s="131" customFormat="1" ht="12">
      <c r="A63" s="36"/>
      <c r="B63" s="11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s="131" customFormat="1" ht="21.75" customHeight="1">
      <c r="A64" s="36"/>
      <c r="B64" s="11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 s="86" customFormat="1" ht="12">
      <c r="A65" s="36"/>
      <c r="B65" s="11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s="131" customFormat="1" ht="12">
      <c r="A66" s="36"/>
      <c r="B66" s="11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s="131" customFormat="1" ht="12">
      <c r="A67" s="36"/>
      <c r="B67" s="11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s="131" customFormat="1" ht="12">
      <c r="A68" s="36"/>
      <c r="B68" s="11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 s="57" customFormat="1" ht="12">
      <c r="A69" s="36"/>
      <c r="B69" s="11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s="57" customFormat="1" ht="12">
      <c r="A70" s="36"/>
      <c r="B70" s="11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s="57" customFormat="1" ht="12">
      <c r="A71" s="36"/>
      <c r="B71" s="11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s="86" customFormat="1" ht="12">
      <c r="A72" s="36"/>
      <c r="B72" s="11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s="131" customFormat="1" ht="12">
      <c r="A73" s="36"/>
      <c r="B73" s="11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s="131" customFormat="1" ht="12">
      <c r="A74" s="36"/>
      <c r="B74" s="11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s="131" customFormat="1" ht="12">
      <c r="A75" s="36"/>
      <c r="B75" s="11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 s="57" customFormat="1" ht="12">
      <c r="A76" s="36"/>
      <c r="B76" s="11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s="57" customFormat="1" ht="12">
      <c r="A77" s="36"/>
      <c r="B77" s="11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 s="57" customFormat="1" ht="12">
      <c r="A78" s="36"/>
      <c r="B78" s="11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s="119" customFormat="1" ht="11.25" customHeight="1">
      <c r="A79" s="36"/>
      <c r="B79" s="11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1:16" s="119" customFormat="1" ht="12">
      <c r="A80" s="36"/>
      <c r="B80" s="11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 s="119" customFormat="1" ht="12">
      <c r="A81" s="36"/>
      <c r="B81" s="11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s="119" customFormat="1" ht="12">
      <c r="A82" s="36"/>
      <c r="B82" s="11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s="119" customFormat="1" ht="12">
      <c r="A83" s="36"/>
      <c r="B83" s="11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s="57" customFormat="1" ht="12">
      <c r="A84" s="36"/>
      <c r="B84" s="11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s="57" customFormat="1" ht="12">
      <c r="A85" s="36"/>
      <c r="B85" s="11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s="131" customFormat="1" ht="24" customHeight="1">
      <c r="A86" s="36"/>
      <c r="B86" s="11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s="131" customFormat="1" ht="12">
      <c r="A87" s="36"/>
      <c r="B87" s="11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s="131" customFormat="1" ht="12">
      <c r="A88" s="36"/>
      <c r="B88" s="11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s="131" customFormat="1" ht="12">
      <c r="A89" s="36"/>
      <c r="B89" s="11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s="131" customFormat="1" ht="12">
      <c r="A90" s="36"/>
      <c r="B90" s="11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s="131" customFormat="1" ht="12">
      <c r="A91" s="36"/>
      <c r="B91" s="11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s="131" customFormat="1" ht="12">
      <c r="A92" s="36"/>
      <c r="B92" s="11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s="131" customFormat="1" ht="12">
      <c r="A93" s="36"/>
      <c r="B93" s="11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s="131" customFormat="1" ht="12">
      <c r="A94" s="36"/>
      <c r="B94" s="11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s="131" customFormat="1" ht="12">
      <c r="A95" s="36"/>
      <c r="B95" s="11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s="131" customFormat="1" ht="12">
      <c r="A96" s="36"/>
      <c r="B96" s="11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s="131" customFormat="1" ht="12">
      <c r="A97" s="36"/>
      <c r="B97" s="11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s="131" customFormat="1" ht="12">
      <c r="A98" s="36"/>
      <c r="B98" s="11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s="131" customFormat="1" ht="12">
      <c r="A99" s="36"/>
      <c r="B99" s="11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1:16" s="131" customFormat="1" ht="12">
      <c r="A100" s="36"/>
      <c r="B100" s="11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8" spans="1:16" s="86" customFormat="1" ht="12">
      <c r="A108" s="36"/>
      <c r="B108" s="11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s="86" customFormat="1" ht="12">
      <c r="A109" s="36"/>
      <c r="B109" s="11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5" spans="1:16" s="119" customFormat="1" ht="12">
      <c r="A115" s="36"/>
      <c r="B115" s="11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6" s="119" customFormat="1" ht="12">
      <c r="A116" s="36"/>
      <c r="B116" s="11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</sheetData>
  <sheetProtection/>
  <mergeCells count="16">
    <mergeCell ref="A1:P1"/>
    <mergeCell ref="A2:P3"/>
    <mergeCell ref="A14:A15"/>
    <mergeCell ref="B14:B15"/>
    <mergeCell ref="C14:C15"/>
    <mergeCell ref="D14:D15"/>
    <mergeCell ref="A27:K27"/>
    <mergeCell ref="A28:K28"/>
    <mergeCell ref="A29:K29"/>
    <mergeCell ref="A5:P5"/>
    <mergeCell ref="A6:P6"/>
    <mergeCell ref="L11:N11"/>
    <mergeCell ref="O11:P11"/>
    <mergeCell ref="E14:E15"/>
    <mergeCell ref="F14:K14"/>
    <mergeCell ref="L14:P14"/>
  </mergeCells>
  <printOptions horizontalCentered="1"/>
  <pageMargins left="0.1968503937007874" right="0.1968503937007874" top="0.7874015748031497" bottom="0.3937007874015748" header="0.5118110236220472" footer="0.1968503937007874"/>
  <pageSetup fitToHeight="20" fitToWidth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Zeros="0" zoomScale="92" zoomScaleNormal="92" zoomScalePageLayoutView="0" workbookViewId="0" topLeftCell="A7">
      <selection activeCell="C26" sqref="C26"/>
    </sheetView>
  </sheetViews>
  <sheetFormatPr defaultColWidth="8.00390625" defaultRowHeight="15"/>
  <cols>
    <col min="1" max="1" width="2.57421875" style="36" customWidth="1"/>
    <col min="2" max="2" width="7.7109375" style="116" customWidth="1"/>
    <col min="3" max="3" width="26.421875" style="36" customWidth="1"/>
    <col min="4" max="4" width="5.421875" style="36" bestFit="1" customWidth="1"/>
    <col min="5" max="5" width="8.57421875" style="36" bestFit="1" customWidth="1"/>
    <col min="6" max="6" width="5.57421875" style="36" customWidth="1"/>
    <col min="7" max="7" width="6.421875" style="36" bestFit="1" customWidth="1"/>
    <col min="8" max="8" width="6.140625" style="36" customWidth="1"/>
    <col min="9" max="9" width="7.00390625" style="36" customWidth="1"/>
    <col min="10" max="10" width="6.57421875" style="36" bestFit="1" customWidth="1"/>
    <col min="11" max="11" width="7.140625" style="36" customWidth="1"/>
    <col min="12" max="12" width="7.28125" style="36" customWidth="1"/>
    <col min="13" max="13" width="8.421875" style="36" bestFit="1" customWidth="1"/>
    <col min="14" max="14" width="9.00390625" style="36" customWidth="1"/>
    <col min="15" max="15" width="7.28125" style="36" customWidth="1"/>
    <col min="16" max="16" width="8.7109375" style="36" customWidth="1"/>
    <col min="17" max="16384" width="8.00390625" style="36" customWidth="1"/>
  </cols>
  <sheetData>
    <row r="1" spans="1:16" s="2" customFormat="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="2" customFormat="1" ht="12">
      <c r="B4" s="5"/>
    </row>
    <row r="5" spans="1:16" s="2" customFormat="1" ht="14.25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2" customFormat="1" ht="14.25">
      <c r="A6" s="6" t="str">
        <f>'O1'!B21</f>
        <v>Pamatu izbūve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8" customFormat="1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8" customFormat="1" ht="15">
      <c r="A8" s="9" t="s">
        <v>78</v>
      </c>
      <c r="B8" s="10"/>
      <c r="C8" s="11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</row>
    <row r="9" spans="1:16" s="8" customFormat="1" ht="15">
      <c r="A9" s="14" t="s">
        <v>64</v>
      </c>
      <c r="B9" s="10"/>
      <c r="C9" s="15"/>
      <c r="D9" s="16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</row>
    <row r="10" spans="1:16" s="8" customFormat="1" ht="15">
      <c r="A10" s="14" t="s">
        <v>65</v>
      </c>
      <c r="B10" s="10"/>
      <c r="C10" s="15"/>
      <c r="D10" s="16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8" customFormat="1" ht="15">
      <c r="A11" s="14"/>
      <c r="B11" s="17"/>
      <c r="C11" s="15"/>
      <c r="D11" s="16"/>
      <c r="E11" s="12"/>
      <c r="F11" s="18"/>
      <c r="G11" s="12"/>
      <c r="H11" s="13"/>
      <c r="I11" s="13"/>
      <c r="J11" s="13"/>
      <c r="K11" s="13"/>
      <c r="L11" s="19" t="s">
        <v>2</v>
      </c>
      <c r="M11" s="19"/>
      <c r="N11" s="19"/>
      <c r="O11" s="20">
        <f>P38</f>
        <v>0</v>
      </c>
      <c r="P11" s="20"/>
    </row>
    <row r="12" spans="1:16" s="8" customFormat="1" ht="15">
      <c r="A12" s="14" t="s">
        <v>79</v>
      </c>
      <c r="B12" s="17"/>
      <c r="C12" s="15"/>
      <c r="D12" s="16"/>
      <c r="E12" s="12"/>
      <c r="F12" s="18"/>
      <c r="G12" s="12"/>
      <c r="H12" s="13"/>
      <c r="I12" s="13"/>
      <c r="J12" s="13"/>
      <c r="K12" s="13"/>
      <c r="L12" s="9" t="s">
        <v>169</v>
      </c>
      <c r="M12" s="13"/>
      <c r="N12" s="21"/>
      <c r="O12" s="21"/>
      <c r="P12" s="13"/>
    </row>
    <row r="13" spans="1:16" s="8" customFormat="1" ht="12.75" thickBot="1">
      <c r="A13" s="22"/>
      <c r="B13" s="23"/>
      <c r="C13" s="24"/>
      <c r="D13" s="25"/>
      <c r="E13" s="13"/>
      <c r="F13" s="26"/>
      <c r="G13" s="13"/>
      <c r="H13" s="13"/>
      <c r="I13" s="13"/>
      <c r="J13" s="13"/>
      <c r="K13" s="13"/>
      <c r="L13" s="26"/>
      <c r="M13" s="13"/>
      <c r="N13" s="21"/>
      <c r="O13" s="13"/>
      <c r="P13" s="13"/>
    </row>
    <row r="14" spans="1:16" ht="11.25" customHeight="1">
      <c r="A14" s="27" t="s">
        <v>3</v>
      </c>
      <c r="B14" s="28" t="s">
        <v>4</v>
      </c>
      <c r="C14" s="29" t="s">
        <v>5</v>
      </c>
      <c r="D14" s="30" t="s">
        <v>6</v>
      </c>
      <c r="E14" s="31" t="s">
        <v>7</v>
      </c>
      <c r="F14" s="32" t="s">
        <v>8</v>
      </c>
      <c r="G14" s="33"/>
      <c r="H14" s="33"/>
      <c r="I14" s="33"/>
      <c r="J14" s="33"/>
      <c r="K14" s="34"/>
      <c r="L14" s="35" t="s">
        <v>9</v>
      </c>
      <c r="M14" s="33"/>
      <c r="N14" s="33"/>
      <c r="O14" s="33"/>
      <c r="P14" s="34"/>
    </row>
    <row r="15" spans="1:16" ht="77.25" customHeight="1">
      <c r="A15" s="37"/>
      <c r="B15" s="38"/>
      <c r="C15" s="39"/>
      <c r="D15" s="40"/>
      <c r="E15" s="41"/>
      <c r="F15" s="42" t="s">
        <v>10</v>
      </c>
      <c r="G15" s="43" t="s">
        <v>80</v>
      </c>
      <c r="H15" s="43" t="s">
        <v>81</v>
      </c>
      <c r="I15" s="43" t="s">
        <v>82</v>
      </c>
      <c r="J15" s="43" t="s">
        <v>83</v>
      </c>
      <c r="K15" s="44" t="s">
        <v>84</v>
      </c>
      <c r="L15" s="45" t="s">
        <v>11</v>
      </c>
      <c r="M15" s="43" t="s">
        <v>81</v>
      </c>
      <c r="N15" s="43" t="s">
        <v>82</v>
      </c>
      <c r="O15" s="43" t="s">
        <v>83</v>
      </c>
      <c r="P15" s="44" t="s">
        <v>85</v>
      </c>
    </row>
    <row r="16" spans="1:16" s="131" customFormat="1" ht="12">
      <c r="A16" s="122"/>
      <c r="B16" s="123"/>
      <c r="C16" s="124" t="s">
        <v>74</v>
      </c>
      <c r="D16" s="125"/>
      <c r="E16" s="126"/>
      <c r="F16" s="127"/>
      <c r="G16" s="128"/>
      <c r="H16" s="128"/>
      <c r="I16" s="129"/>
      <c r="J16" s="128"/>
      <c r="K16" s="130"/>
      <c r="L16" s="80"/>
      <c r="M16" s="128"/>
      <c r="N16" s="128"/>
      <c r="O16" s="128"/>
      <c r="P16" s="130"/>
    </row>
    <row r="17" spans="1:16" s="2" customFormat="1" ht="12.75">
      <c r="A17" s="155" t="s">
        <v>14</v>
      </c>
      <c r="B17" s="156" t="s">
        <v>88</v>
      </c>
      <c r="C17" s="157" t="s">
        <v>89</v>
      </c>
      <c r="D17" s="158" t="s">
        <v>90</v>
      </c>
      <c r="E17" s="159">
        <v>4</v>
      </c>
      <c r="F17" s="160"/>
      <c r="G17" s="54"/>
      <c r="H17" s="161"/>
      <c r="I17" s="161"/>
      <c r="J17" s="161"/>
      <c r="K17" s="162"/>
      <c r="L17" s="56"/>
      <c r="M17" s="56"/>
      <c r="N17" s="56"/>
      <c r="O17" s="56"/>
      <c r="P17" s="56"/>
    </row>
    <row r="18" spans="1:16" s="2" customFormat="1" ht="12.75">
      <c r="A18" s="155"/>
      <c r="B18" s="156"/>
      <c r="C18" s="163" t="s">
        <v>91</v>
      </c>
      <c r="D18" s="158" t="s">
        <v>92</v>
      </c>
      <c r="E18" s="164">
        <f>E17*2</f>
        <v>8</v>
      </c>
      <c r="F18" s="160"/>
      <c r="G18" s="161"/>
      <c r="H18" s="161"/>
      <c r="I18" s="161"/>
      <c r="J18" s="161"/>
      <c r="K18" s="162"/>
      <c r="L18" s="56"/>
      <c r="M18" s="56"/>
      <c r="N18" s="56"/>
      <c r="O18" s="56"/>
      <c r="P18" s="56"/>
    </row>
    <row r="19" spans="1:16" s="119" customFormat="1" ht="37.5" customHeight="1">
      <c r="A19" s="144">
        <v>2</v>
      </c>
      <c r="B19" s="145" t="s">
        <v>154</v>
      </c>
      <c r="C19" s="165" t="s">
        <v>153</v>
      </c>
      <c r="D19" s="166" t="s">
        <v>93</v>
      </c>
      <c r="E19" s="159">
        <v>8</v>
      </c>
      <c r="F19" s="51"/>
      <c r="G19" s="54"/>
      <c r="H19" s="52"/>
      <c r="I19" s="52"/>
      <c r="J19" s="161"/>
      <c r="K19" s="162"/>
      <c r="L19" s="56"/>
      <c r="M19" s="56"/>
      <c r="N19" s="56"/>
      <c r="O19" s="56"/>
      <c r="P19" s="56"/>
    </row>
    <row r="20" spans="1:16" s="171" customFormat="1" ht="12.75">
      <c r="A20" s="167"/>
      <c r="B20" s="168"/>
      <c r="C20" s="163" t="s">
        <v>94</v>
      </c>
      <c r="D20" s="158" t="s">
        <v>95</v>
      </c>
      <c r="E20" s="164">
        <v>1.5</v>
      </c>
      <c r="F20" s="169"/>
      <c r="G20" s="170"/>
      <c r="H20" s="170"/>
      <c r="I20" s="135"/>
      <c r="J20" s="161"/>
      <c r="K20" s="162"/>
      <c r="L20" s="56"/>
      <c r="M20" s="56"/>
      <c r="N20" s="56"/>
      <c r="O20" s="56"/>
      <c r="P20" s="56"/>
    </row>
    <row r="21" spans="1:16" s="171" customFormat="1" ht="24">
      <c r="A21" s="167"/>
      <c r="B21" s="168"/>
      <c r="C21" s="163" t="s">
        <v>96</v>
      </c>
      <c r="D21" s="158" t="s">
        <v>93</v>
      </c>
      <c r="E21" s="164">
        <f>E19</f>
        <v>8</v>
      </c>
      <c r="F21" s="169"/>
      <c r="G21" s="170"/>
      <c r="H21" s="170"/>
      <c r="I21" s="135"/>
      <c r="J21" s="161"/>
      <c r="K21" s="162"/>
      <c r="L21" s="56"/>
      <c r="M21" s="56"/>
      <c r="N21" s="56"/>
      <c r="O21" s="56"/>
      <c r="P21" s="56"/>
    </row>
    <row r="22" spans="1:16" s="119" customFormat="1" ht="24">
      <c r="A22" s="172">
        <v>3</v>
      </c>
      <c r="B22" s="173" t="s">
        <v>106</v>
      </c>
      <c r="C22" s="174" t="s">
        <v>147</v>
      </c>
      <c r="D22" s="175" t="s">
        <v>92</v>
      </c>
      <c r="E22" s="176">
        <v>45</v>
      </c>
      <c r="F22" s="177"/>
      <c r="G22" s="54"/>
      <c r="H22" s="178"/>
      <c r="I22" s="178"/>
      <c r="J22" s="161"/>
      <c r="K22" s="162"/>
      <c r="L22" s="56"/>
      <c r="M22" s="56"/>
      <c r="N22" s="56"/>
      <c r="O22" s="56"/>
      <c r="P22" s="56"/>
    </row>
    <row r="23" spans="1:16" s="171" customFormat="1" ht="12.75">
      <c r="A23" s="167"/>
      <c r="B23" s="168"/>
      <c r="C23" s="163" t="s">
        <v>148</v>
      </c>
      <c r="D23" s="158" t="s">
        <v>0</v>
      </c>
      <c r="E23" s="164">
        <v>54</v>
      </c>
      <c r="F23" s="169"/>
      <c r="G23" s="170"/>
      <c r="H23" s="170"/>
      <c r="I23" s="179"/>
      <c r="J23" s="161"/>
      <c r="K23" s="162"/>
      <c r="L23" s="56"/>
      <c r="M23" s="56"/>
      <c r="N23" s="56"/>
      <c r="O23" s="56"/>
      <c r="P23" s="56"/>
    </row>
    <row r="24" spans="1:16" s="171" customFormat="1" ht="12.75">
      <c r="A24" s="167"/>
      <c r="B24" s="168"/>
      <c r="C24" s="163" t="s">
        <v>98</v>
      </c>
      <c r="D24" s="158" t="s">
        <v>92</v>
      </c>
      <c r="E24" s="164">
        <v>1</v>
      </c>
      <c r="F24" s="169"/>
      <c r="G24" s="170"/>
      <c r="H24" s="170"/>
      <c r="I24" s="135"/>
      <c r="J24" s="161"/>
      <c r="K24" s="162"/>
      <c r="L24" s="56"/>
      <c r="M24" s="56"/>
      <c r="N24" s="56"/>
      <c r="O24" s="56"/>
      <c r="P24" s="56"/>
    </row>
    <row r="25" spans="1:17" s="119" customFormat="1" ht="24">
      <c r="A25" s="180" t="s">
        <v>21</v>
      </c>
      <c r="B25" s="132" t="s">
        <v>99</v>
      </c>
      <c r="C25" s="181" t="s">
        <v>179</v>
      </c>
      <c r="D25" s="158" t="s">
        <v>92</v>
      </c>
      <c r="E25" s="176">
        <v>45</v>
      </c>
      <c r="F25" s="134"/>
      <c r="G25" s="54"/>
      <c r="H25" s="135"/>
      <c r="I25" s="135"/>
      <c r="J25" s="161"/>
      <c r="K25" s="162"/>
      <c r="L25" s="56"/>
      <c r="M25" s="56"/>
      <c r="N25" s="56"/>
      <c r="O25" s="56"/>
      <c r="P25" s="56"/>
      <c r="Q25" s="182"/>
    </row>
    <row r="26" spans="1:16" s="119" customFormat="1" ht="24">
      <c r="A26" s="180"/>
      <c r="B26" s="132"/>
      <c r="C26" s="183" t="s">
        <v>100</v>
      </c>
      <c r="D26" s="158" t="s">
        <v>18</v>
      </c>
      <c r="E26" s="164">
        <v>45</v>
      </c>
      <c r="F26" s="134"/>
      <c r="G26" s="135"/>
      <c r="H26" s="135"/>
      <c r="I26" s="179"/>
      <c r="J26" s="161"/>
      <c r="K26" s="162"/>
      <c r="L26" s="56"/>
      <c r="M26" s="56"/>
      <c r="N26" s="56"/>
      <c r="O26" s="56"/>
      <c r="P26" s="56"/>
    </row>
    <row r="27" spans="1:16" s="119" customFormat="1" ht="33.75" customHeight="1">
      <c r="A27" s="172">
        <v>5</v>
      </c>
      <c r="B27" s="184" t="s">
        <v>101</v>
      </c>
      <c r="C27" s="185" t="s">
        <v>102</v>
      </c>
      <c r="D27" s="175" t="s">
        <v>93</v>
      </c>
      <c r="E27" s="176">
        <v>3.5</v>
      </c>
      <c r="F27" s="177"/>
      <c r="G27" s="54"/>
      <c r="H27" s="178"/>
      <c r="I27" s="178"/>
      <c r="J27" s="161"/>
      <c r="K27" s="162"/>
      <c r="L27" s="56"/>
      <c r="M27" s="56"/>
      <c r="N27" s="56"/>
      <c r="O27" s="56"/>
      <c r="P27" s="56"/>
    </row>
    <row r="28" spans="1:16" s="119" customFormat="1" ht="36">
      <c r="A28" s="172"/>
      <c r="B28" s="173"/>
      <c r="C28" s="186" t="s">
        <v>103</v>
      </c>
      <c r="D28" s="133" t="s">
        <v>22</v>
      </c>
      <c r="E28" s="187">
        <f>(0.1*E27)+E27</f>
        <v>3.85</v>
      </c>
      <c r="F28" s="177"/>
      <c r="G28" s="178"/>
      <c r="H28" s="178"/>
      <c r="I28" s="178"/>
      <c r="J28" s="161"/>
      <c r="K28" s="162"/>
      <c r="L28" s="56"/>
      <c r="M28" s="56"/>
      <c r="N28" s="56"/>
      <c r="O28" s="56"/>
      <c r="P28" s="56"/>
    </row>
    <row r="29" spans="1:16" s="119" customFormat="1" ht="12.75">
      <c r="A29" s="172"/>
      <c r="B29" s="173"/>
      <c r="C29" s="188" t="s">
        <v>104</v>
      </c>
      <c r="D29" s="133" t="s">
        <v>105</v>
      </c>
      <c r="E29" s="187">
        <v>1</v>
      </c>
      <c r="F29" s="177"/>
      <c r="G29" s="178"/>
      <c r="H29" s="178"/>
      <c r="I29" s="178"/>
      <c r="J29" s="161"/>
      <c r="K29" s="162"/>
      <c r="L29" s="56"/>
      <c r="M29" s="56"/>
      <c r="N29" s="56"/>
      <c r="O29" s="56"/>
      <c r="P29" s="56"/>
    </row>
    <row r="30" spans="1:16" s="119" customFormat="1" ht="37.5" customHeight="1">
      <c r="A30" s="172">
        <v>6</v>
      </c>
      <c r="B30" s="173" t="s">
        <v>106</v>
      </c>
      <c r="C30" s="189" t="s">
        <v>107</v>
      </c>
      <c r="D30" s="190" t="s">
        <v>93</v>
      </c>
      <c r="E30" s="176">
        <v>28</v>
      </c>
      <c r="F30" s="177"/>
      <c r="G30" s="54"/>
      <c r="H30" s="178"/>
      <c r="I30" s="178"/>
      <c r="J30" s="161"/>
      <c r="K30" s="162"/>
      <c r="L30" s="56"/>
      <c r="M30" s="56"/>
      <c r="N30" s="56"/>
      <c r="O30" s="56"/>
      <c r="P30" s="56"/>
    </row>
    <row r="31" spans="1:16" s="171" customFormat="1" ht="24">
      <c r="A31" s="167"/>
      <c r="B31" s="168"/>
      <c r="C31" s="191" t="s">
        <v>108</v>
      </c>
      <c r="D31" s="133" t="s">
        <v>93</v>
      </c>
      <c r="E31" s="164">
        <f>E30*1.1</f>
        <v>30.800000000000004</v>
      </c>
      <c r="F31" s="169"/>
      <c r="G31" s="170"/>
      <c r="H31" s="170"/>
      <c r="I31" s="135"/>
      <c r="J31" s="81"/>
      <c r="K31" s="162"/>
      <c r="L31" s="56"/>
      <c r="M31" s="56"/>
      <c r="N31" s="56"/>
      <c r="O31" s="56"/>
      <c r="P31" s="56"/>
    </row>
    <row r="32" spans="1:16" s="171" customFormat="1" ht="12.75">
      <c r="A32" s="167"/>
      <c r="B32" s="168"/>
      <c r="C32" s="191" t="s">
        <v>94</v>
      </c>
      <c r="D32" s="133" t="s">
        <v>95</v>
      </c>
      <c r="E32" s="164">
        <v>2</v>
      </c>
      <c r="F32" s="169"/>
      <c r="G32" s="170"/>
      <c r="H32" s="170"/>
      <c r="I32" s="135"/>
      <c r="J32" s="81"/>
      <c r="K32" s="162"/>
      <c r="L32" s="56"/>
      <c r="M32" s="56"/>
      <c r="N32" s="56"/>
      <c r="O32" s="56"/>
      <c r="P32" s="56"/>
    </row>
    <row r="33" spans="1:16" s="171" customFormat="1" ht="12.75">
      <c r="A33" s="167"/>
      <c r="B33" s="168"/>
      <c r="C33" s="191" t="s">
        <v>109</v>
      </c>
      <c r="D33" s="133" t="s">
        <v>105</v>
      </c>
      <c r="E33" s="164">
        <v>1</v>
      </c>
      <c r="F33" s="169"/>
      <c r="G33" s="170"/>
      <c r="H33" s="170"/>
      <c r="I33" s="135"/>
      <c r="J33" s="81"/>
      <c r="K33" s="162"/>
      <c r="L33" s="56"/>
      <c r="M33" s="56"/>
      <c r="N33" s="56"/>
      <c r="O33" s="56"/>
      <c r="P33" s="56"/>
    </row>
    <row r="34" spans="1:16" s="86" customFormat="1" ht="12">
      <c r="A34" s="76"/>
      <c r="B34" s="77"/>
      <c r="C34" s="78"/>
      <c r="D34" s="77"/>
      <c r="E34" s="82"/>
      <c r="F34" s="80"/>
      <c r="G34" s="81"/>
      <c r="H34" s="81"/>
      <c r="I34" s="81"/>
      <c r="J34" s="81"/>
      <c r="K34" s="82"/>
      <c r="L34" s="151"/>
      <c r="M34" s="81"/>
      <c r="N34" s="81"/>
      <c r="O34" s="84"/>
      <c r="P34" s="85"/>
    </row>
    <row r="35" spans="1:16" s="86" customFormat="1" ht="12.75" thickBot="1">
      <c r="A35" s="153"/>
      <c r="B35" s="88"/>
      <c r="C35" s="89"/>
      <c r="D35" s="90"/>
      <c r="E35" s="94"/>
      <c r="F35" s="95"/>
      <c r="G35" s="93"/>
      <c r="H35" s="93"/>
      <c r="I35" s="93"/>
      <c r="J35" s="93"/>
      <c r="K35" s="94"/>
      <c r="L35" s="95"/>
      <c r="M35" s="93"/>
      <c r="N35" s="93"/>
      <c r="O35" s="96"/>
      <c r="P35" s="154"/>
    </row>
    <row r="36" spans="1:16" ht="13.5" customHeight="1" thickBot="1">
      <c r="A36" s="98" t="s">
        <v>13</v>
      </c>
      <c r="B36" s="99"/>
      <c r="C36" s="99"/>
      <c r="D36" s="99"/>
      <c r="E36" s="99"/>
      <c r="F36" s="99"/>
      <c r="G36" s="99"/>
      <c r="H36" s="99"/>
      <c r="I36" s="99"/>
      <c r="J36" s="99"/>
      <c r="K36" s="100"/>
      <c r="L36" s="192">
        <f>SUM(L17:L35)</f>
        <v>0</v>
      </c>
      <c r="M36" s="192">
        <f>SUM(M17:M35)</f>
        <v>0</v>
      </c>
      <c r="N36" s="192">
        <f>SUM(N17:N35)</f>
        <v>0</v>
      </c>
      <c r="O36" s="192">
        <f>SUM(O17:O35)</f>
        <v>0</v>
      </c>
      <c r="P36" s="192">
        <f>SUM(P17:P35)</f>
        <v>0</v>
      </c>
    </row>
    <row r="37" spans="1:16" ht="13.5" customHeight="1" thickBot="1">
      <c r="A37" s="104" t="s">
        <v>159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6"/>
      <c r="L37" s="107"/>
      <c r="M37" s="108"/>
      <c r="N37" s="108">
        <f>N36*0</f>
        <v>0</v>
      </c>
      <c r="O37" s="108"/>
      <c r="P37" s="109">
        <f>SUM(M37:O37)</f>
        <v>0</v>
      </c>
    </row>
    <row r="38" spans="1:16" ht="13.5" customHeight="1" thickBot="1">
      <c r="A38" s="110" t="s">
        <v>13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2"/>
      <c r="L38" s="113">
        <f>SUM(L36:L37)</f>
        <v>0</v>
      </c>
      <c r="M38" s="114">
        <f>SUM(M36:M37)</f>
        <v>0</v>
      </c>
      <c r="N38" s="114">
        <f>SUM(N36:N37)</f>
        <v>0</v>
      </c>
      <c r="O38" s="114">
        <f>SUM(O36:O37)</f>
        <v>0</v>
      </c>
      <c r="P38" s="115">
        <f>SUM(P36:P37)</f>
        <v>0</v>
      </c>
    </row>
    <row r="41" spans="1:8" s="119" customFormat="1" ht="12">
      <c r="A41" s="117" t="s">
        <v>87</v>
      </c>
      <c r="B41" s="118"/>
      <c r="H41" s="117" t="s">
        <v>67</v>
      </c>
    </row>
    <row r="42" spans="2:6" s="119" customFormat="1" ht="12">
      <c r="B42" s="120"/>
      <c r="F42" s="121"/>
    </row>
  </sheetData>
  <sheetProtection/>
  <mergeCells count="16">
    <mergeCell ref="A36:K36"/>
    <mergeCell ref="A37:K37"/>
    <mergeCell ref="A38:K38"/>
    <mergeCell ref="A5:P5"/>
    <mergeCell ref="A6:P6"/>
    <mergeCell ref="L11:N11"/>
    <mergeCell ref="O11:P11"/>
    <mergeCell ref="E14:E15"/>
    <mergeCell ref="F14:K14"/>
    <mergeCell ref="L14:P14"/>
    <mergeCell ref="A1:P1"/>
    <mergeCell ref="A2:P3"/>
    <mergeCell ref="A14:A15"/>
    <mergeCell ref="B14:B15"/>
    <mergeCell ref="C14:C15"/>
    <mergeCell ref="D14:D15"/>
  </mergeCells>
  <printOptions horizontalCentered="1"/>
  <pageMargins left="0.1968503937007874" right="0.1968503937007874" top="0.7874015748031497" bottom="0.3937007874015748" header="0.5118110236220472" footer="0.1968503937007874"/>
  <pageSetup fitToHeight="20" fitToWidth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Zeros="0" zoomScalePageLayoutView="0" workbookViewId="0" topLeftCell="A19">
      <selection activeCell="C33" sqref="C33"/>
    </sheetView>
  </sheetViews>
  <sheetFormatPr defaultColWidth="8.00390625" defaultRowHeight="15"/>
  <cols>
    <col min="1" max="1" width="2.57421875" style="36" customWidth="1"/>
    <col min="2" max="2" width="7.7109375" style="116" customWidth="1"/>
    <col min="3" max="3" width="26.421875" style="36" customWidth="1"/>
    <col min="4" max="4" width="5.421875" style="36" bestFit="1" customWidth="1"/>
    <col min="5" max="5" width="7.421875" style="36" bestFit="1" customWidth="1"/>
    <col min="6" max="6" width="5.57421875" style="36" customWidth="1"/>
    <col min="7" max="7" width="6.421875" style="36" bestFit="1" customWidth="1"/>
    <col min="8" max="8" width="6.140625" style="36" customWidth="1"/>
    <col min="9" max="9" width="7.00390625" style="36" customWidth="1"/>
    <col min="10" max="10" width="6.57421875" style="36" bestFit="1" customWidth="1"/>
    <col min="11" max="11" width="7.140625" style="36" customWidth="1"/>
    <col min="12" max="12" width="7.28125" style="36" customWidth="1"/>
    <col min="13" max="14" width="8.421875" style="36" bestFit="1" customWidth="1"/>
    <col min="15" max="15" width="7.28125" style="36" customWidth="1"/>
    <col min="16" max="16" width="8.7109375" style="36" customWidth="1"/>
    <col min="17" max="16384" width="8.00390625" style="36" customWidth="1"/>
  </cols>
  <sheetData>
    <row r="1" spans="1:16" s="2" customFormat="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="2" customFormat="1" ht="12">
      <c r="B4" s="5"/>
    </row>
    <row r="5" spans="1:16" s="2" customFormat="1" ht="14.25">
      <c r="A5" s="6" t="s">
        <v>48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2" customFormat="1" ht="14.25">
      <c r="A6" s="6" t="str">
        <f>'O1'!B22</f>
        <v>Koka konstrukciju izbūve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8" customFormat="1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8" customFormat="1" ht="15">
      <c r="A8" s="9" t="s">
        <v>78</v>
      </c>
      <c r="B8" s="10"/>
      <c r="C8" s="11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</row>
    <row r="9" spans="1:16" s="8" customFormat="1" ht="15">
      <c r="A9" s="14" t="s">
        <v>64</v>
      </c>
      <c r="B9" s="10"/>
      <c r="C9" s="15"/>
      <c r="D9" s="16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</row>
    <row r="10" spans="1:16" s="8" customFormat="1" ht="15">
      <c r="A10" s="14" t="s">
        <v>65</v>
      </c>
      <c r="B10" s="10"/>
      <c r="C10" s="15"/>
      <c r="D10" s="16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8" customFormat="1" ht="15">
      <c r="A11" s="14"/>
      <c r="B11" s="17"/>
      <c r="C11" s="15"/>
      <c r="D11" s="16"/>
      <c r="E11" s="12"/>
      <c r="F11" s="18"/>
      <c r="G11" s="12"/>
      <c r="H11" s="13"/>
      <c r="I11" s="13"/>
      <c r="J11" s="13"/>
      <c r="K11" s="13"/>
      <c r="L11" s="19" t="s">
        <v>2</v>
      </c>
      <c r="M11" s="19"/>
      <c r="N11" s="19"/>
      <c r="O11" s="20">
        <f>P56</f>
        <v>0</v>
      </c>
      <c r="P11" s="20"/>
    </row>
    <row r="12" spans="1:16" s="8" customFormat="1" ht="15">
      <c r="A12" s="14" t="s">
        <v>79</v>
      </c>
      <c r="B12" s="17"/>
      <c r="C12" s="15"/>
      <c r="D12" s="16"/>
      <c r="E12" s="12"/>
      <c r="F12" s="18"/>
      <c r="G12" s="12"/>
      <c r="H12" s="13"/>
      <c r="I12" s="13"/>
      <c r="J12" s="13"/>
      <c r="K12" s="13"/>
      <c r="L12" s="9" t="s">
        <v>169</v>
      </c>
      <c r="M12" s="13"/>
      <c r="N12" s="21"/>
      <c r="O12" s="21"/>
      <c r="P12" s="13"/>
    </row>
    <row r="13" spans="1:16" s="8" customFormat="1" ht="12.75" thickBot="1">
      <c r="A13" s="22"/>
      <c r="B13" s="23"/>
      <c r="C13" s="24"/>
      <c r="D13" s="25"/>
      <c r="E13" s="13"/>
      <c r="F13" s="26"/>
      <c r="G13" s="13"/>
      <c r="H13" s="13"/>
      <c r="I13" s="13"/>
      <c r="J13" s="13"/>
      <c r="K13" s="13"/>
      <c r="L13" s="26"/>
      <c r="M13" s="13"/>
      <c r="N13" s="21"/>
      <c r="O13" s="13"/>
      <c r="P13" s="13"/>
    </row>
    <row r="14" spans="1:16" ht="11.25" customHeight="1">
      <c r="A14" s="27" t="s">
        <v>3</v>
      </c>
      <c r="B14" s="28" t="s">
        <v>4</v>
      </c>
      <c r="C14" s="29" t="s">
        <v>5</v>
      </c>
      <c r="D14" s="30" t="s">
        <v>6</v>
      </c>
      <c r="E14" s="31" t="s">
        <v>7</v>
      </c>
      <c r="F14" s="32" t="s">
        <v>8</v>
      </c>
      <c r="G14" s="33"/>
      <c r="H14" s="33"/>
      <c r="I14" s="33"/>
      <c r="J14" s="33"/>
      <c r="K14" s="34"/>
      <c r="L14" s="35" t="s">
        <v>9</v>
      </c>
      <c r="M14" s="33"/>
      <c r="N14" s="33"/>
      <c r="O14" s="33"/>
      <c r="P14" s="34"/>
    </row>
    <row r="15" spans="1:16" ht="77.25" customHeight="1">
      <c r="A15" s="37"/>
      <c r="B15" s="38"/>
      <c r="C15" s="39"/>
      <c r="D15" s="40"/>
      <c r="E15" s="41"/>
      <c r="F15" s="42" t="s">
        <v>10</v>
      </c>
      <c r="G15" s="43" t="s">
        <v>80</v>
      </c>
      <c r="H15" s="43" t="s">
        <v>81</v>
      </c>
      <c r="I15" s="43" t="s">
        <v>82</v>
      </c>
      <c r="J15" s="43" t="s">
        <v>83</v>
      </c>
      <c r="K15" s="44" t="s">
        <v>84</v>
      </c>
      <c r="L15" s="45" t="s">
        <v>11</v>
      </c>
      <c r="M15" s="43" t="s">
        <v>81</v>
      </c>
      <c r="N15" s="43" t="s">
        <v>82</v>
      </c>
      <c r="O15" s="43" t="s">
        <v>83</v>
      </c>
      <c r="P15" s="44" t="s">
        <v>85</v>
      </c>
    </row>
    <row r="16" spans="1:16" s="131" customFormat="1" ht="12">
      <c r="A16" s="122"/>
      <c r="B16" s="123"/>
      <c r="C16" s="124" t="s">
        <v>75</v>
      </c>
      <c r="D16" s="125"/>
      <c r="E16" s="126"/>
      <c r="F16" s="127"/>
      <c r="G16" s="128"/>
      <c r="H16" s="128"/>
      <c r="I16" s="129"/>
      <c r="J16" s="128"/>
      <c r="K16" s="130"/>
      <c r="L16" s="80"/>
      <c r="M16" s="128"/>
      <c r="N16" s="128"/>
      <c r="O16" s="128"/>
      <c r="P16" s="130"/>
    </row>
    <row r="17" spans="1:16" s="119" customFormat="1" ht="24">
      <c r="A17" s="137" t="s">
        <v>29</v>
      </c>
      <c r="B17" s="47" t="s">
        <v>106</v>
      </c>
      <c r="C17" s="48" t="s">
        <v>173</v>
      </c>
      <c r="D17" s="49" t="s">
        <v>93</v>
      </c>
      <c r="E17" s="50">
        <v>14</v>
      </c>
      <c r="F17" s="51"/>
      <c r="G17" s="52"/>
      <c r="H17" s="53"/>
      <c r="I17" s="52"/>
      <c r="J17" s="54"/>
      <c r="K17" s="136"/>
      <c r="L17" s="56"/>
      <c r="M17" s="56"/>
      <c r="N17" s="56"/>
      <c r="O17" s="56"/>
      <c r="P17" s="56"/>
    </row>
    <row r="18" spans="1:17" s="119" customFormat="1" ht="24">
      <c r="A18" s="137"/>
      <c r="B18" s="47"/>
      <c r="C18" s="59" t="s">
        <v>152</v>
      </c>
      <c r="D18" s="49" t="s">
        <v>93</v>
      </c>
      <c r="E18" s="50">
        <f>(0.075*E17)+E17</f>
        <v>15.05</v>
      </c>
      <c r="F18" s="51"/>
      <c r="G18" s="52"/>
      <c r="H18" s="52"/>
      <c r="I18" s="52"/>
      <c r="J18" s="52"/>
      <c r="K18" s="136"/>
      <c r="L18" s="56"/>
      <c r="M18" s="56"/>
      <c r="N18" s="56"/>
      <c r="O18" s="56"/>
      <c r="P18" s="56"/>
      <c r="Q18" s="138"/>
    </row>
    <row r="19" spans="1:17" s="119" customFormat="1" ht="12.75">
      <c r="A19" s="137"/>
      <c r="B19" s="47"/>
      <c r="C19" s="60" t="s">
        <v>178</v>
      </c>
      <c r="D19" s="49" t="s">
        <v>18</v>
      </c>
      <c r="E19" s="50">
        <f>E18*0.45</f>
        <v>6.772500000000001</v>
      </c>
      <c r="F19" s="51"/>
      <c r="G19" s="52"/>
      <c r="H19" s="52"/>
      <c r="I19" s="139"/>
      <c r="J19" s="52"/>
      <c r="K19" s="136"/>
      <c r="L19" s="56"/>
      <c r="M19" s="56"/>
      <c r="N19" s="56"/>
      <c r="O19" s="56"/>
      <c r="P19" s="56"/>
      <c r="Q19" s="138"/>
    </row>
    <row r="20" spans="1:17" s="119" customFormat="1" ht="12.75">
      <c r="A20" s="137"/>
      <c r="B20" s="47"/>
      <c r="C20" s="140" t="s">
        <v>111</v>
      </c>
      <c r="D20" s="49" t="s">
        <v>15</v>
      </c>
      <c r="E20" s="50">
        <f>E17*10.6</f>
        <v>148.4</v>
      </c>
      <c r="F20" s="51"/>
      <c r="G20" s="52"/>
      <c r="H20" s="52"/>
      <c r="I20" s="52"/>
      <c r="J20" s="52"/>
      <c r="K20" s="136"/>
      <c r="L20" s="56"/>
      <c r="M20" s="56"/>
      <c r="N20" s="56"/>
      <c r="O20" s="56"/>
      <c r="P20" s="56"/>
      <c r="Q20" s="138"/>
    </row>
    <row r="21" spans="1:16" s="119" customFormat="1" ht="24">
      <c r="A21" s="141">
        <v>3</v>
      </c>
      <c r="B21" s="142" t="s">
        <v>106</v>
      </c>
      <c r="C21" s="143" t="s">
        <v>112</v>
      </c>
      <c r="D21" s="49" t="s">
        <v>0</v>
      </c>
      <c r="E21" s="50">
        <v>96</v>
      </c>
      <c r="F21" s="51"/>
      <c r="G21" s="81"/>
      <c r="H21" s="52"/>
      <c r="I21" s="52"/>
      <c r="J21" s="52"/>
      <c r="K21" s="136"/>
      <c r="L21" s="56"/>
      <c r="M21" s="56"/>
      <c r="N21" s="56"/>
      <c r="O21" s="56"/>
      <c r="P21" s="56"/>
    </row>
    <row r="22" spans="1:16" s="119" customFormat="1" ht="24">
      <c r="A22" s="144"/>
      <c r="B22" s="145"/>
      <c r="C22" s="59" t="s">
        <v>152</v>
      </c>
      <c r="D22" s="49" t="s">
        <v>93</v>
      </c>
      <c r="E22" s="50">
        <f>((0.045*E21)*0.075)+(0.045*E21)</f>
        <v>4.644</v>
      </c>
      <c r="F22" s="51"/>
      <c r="G22" s="52"/>
      <c r="H22" s="52"/>
      <c r="I22" s="52"/>
      <c r="J22" s="52"/>
      <c r="K22" s="136"/>
      <c r="L22" s="56"/>
      <c r="M22" s="56"/>
      <c r="N22" s="56"/>
      <c r="O22" s="56"/>
      <c r="P22" s="56"/>
    </row>
    <row r="23" spans="1:16" s="119" customFormat="1" ht="12.75">
      <c r="A23" s="144"/>
      <c r="B23" s="145"/>
      <c r="C23" s="60" t="s">
        <v>178</v>
      </c>
      <c r="D23" s="49" t="s">
        <v>18</v>
      </c>
      <c r="E23" s="50">
        <f>E22*0.45</f>
        <v>2.0898000000000003</v>
      </c>
      <c r="F23" s="51"/>
      <c r="G23" s="52"/>
      <c r="H23" s="52"/>
      <c r="I23" s="139"/>
      <c r="J23" s="52"/>
      <c r="K23" s="136"/>
      <c r="L23" s="56"/>
      <c r="M23" s="56"/>
      <c r="N23" s="56"/>
      <c r="O23" s="56"/>
      <c r="P23" s="56"/>
    </row>
    <row r="24" spans="1:16" s="119" customFormat="1" ht="12.75">
      <c r="A24" s="144"/>
      <c r="B24" s="145"/>
      <c r="C24" s="60" t="s">
        <v>114</v>
      </c>
      <c r="D24" s="49" t="s">
        <v>113</v>
      </c>
      <c r="E24" s="50">
        <f>E21*0.2</f>
        <v>19.200000000000003</v>
      </c>
      <c r="F24" s="51"/>
      <c r="G24" s="52"/>
      <c r="H24" s="52"/>
      <c r="I24" s="52"/>
      <c r="J24" s="52"/>
      <c r="K24" s="136"/>
      <c r="L24" s="56"/>
      <c r="M24" s="56"/>
      <c r="N24" s="56"/>
      <c r="O24" s="56"/>
      <c r="P24" s="56"/>
    </row>
    <row r="25" spans="1:16" s="119" customFormat="1" ht="24">
      <c r="A25" s="141">
        <v>7</v>
      </c>
      <c r="B25" s="146" t="s">
        <v>106</v>
      </c>
      <c r="C25" s="147" t="s">
        <v>115</v>
      </c>
      <c r="D25" s="49" t="s">
        <v>0</v>
      </c>
      <c r="E25" s="50">
        <v>184</v>
      </c>
      <c r="F25" s="51"/>
      <c r="G25" s="81"/>
      <c r="H25" s="52"/>
      <c r="I25" s="52"/>
      <c r="J25" s="52"/>
      <c r="K25" s="136"/>
      <c r="L25" s="56"/>
      <c r="M25" s="56"/>
      <c r="N25" s="56"/>
      <c r="O25" s="56"/>
      <c r="P25" s="56"/>
    </row>
    <row r="26" spans="1:16" s="119" customFormat="1" ht="24">
      <c r="A26" s="144"/>
      <c r="B26" s="145"/>
      <c r="C26" s="59" t="s">
        <v>118</v>
      </c>
      <c r="D26" s="133" t="s">
        <v>0</v>
      </c>
      <c r="E26" s="50">
        <f>(0.075*E25)+E25</f>
        <v>197.8</v>
      </c>
      <c r="F26" s="51"/>
      <c r="G26" s="52"/>
      <c r="H26" s="52"/>
      <c r="I26" s="52"/>
      <c r="J26" s="52"/>
      <c r="K26" s="136"/>
      <c r="L26" s="56"/>
      <c r="M26" s="56"/>
      <c r="N26" s="56"/>
      <c r="O26" s="56"/>
      <c r="P26" s="56"/>
    </row>
    <row r="27" spans="1:16" s="119" customFormat="1" ht="12.75">
      <c r="A27" s="144"/>
      <c r="B27" s="145"/>
      <c r="C27" s="60" t="s">
        <v>178</v>
      </c>
      <c r="D27" s="49" t="s">
        <v>18</v>
      </c>
      <c r="E27" s="50">
        <f>(E25*0.02)</f>
        <v>3.68</v>
      </c>
      <c r="F27" s="51"/>
      <c r="G27" s="52"/>
      <c r="H27" s="52"/>
      <c r="I27" s="139"/>
      <c r="J27" s="52"/>
      <c r="K27" s="136"/>
      <c r="L27" s="56"/>
      <c r="M27" s="56"/>
      <c r="N27" s="56"/>
      <c r="O27" s="56"/>
      <c r="P27" s="56"/>
    </row>
    <row r="28" spans="1:16" s="119" customFormat="1" ht="24">
      <c r="A28" s="144"/>
      <c r="B28" s="145"/>
      <c r="C28" s="69" t="s">
        <v>116</v>
      </c>
      <c r="D28" s="49" t="s">
        <v>18</v>
      </c>
      <c r="E28" s="50">
        <f>(E25*40)/500</f>
        <v>14.72</v>
      </c>
      <c r="F28" s="51"/>
      <c r="G28" s="52"/>
      <c r="H28" s="52"/>
      <c r="I28" s="52"/>
      <c r="J28" s="52"/>
      <c r="K28" s="136"/>
      <c r="L28" s="56"/>
      <c r="M28" s="56"/>
      <c r="N28" s="56"/>
      <c r="O28" s="56"/>
      <c r="P28" s="56"/>
    </row>
    <row r="29" spans="1:16" s="119" customFormat="1" ht="24">
      <c r="A29" s="141"/>
      <c r="B29" s="146" t="s">
        <v>106</v>
      </c>
      <c r="C29" s="147" t="s">
        <v>117</v>
      </c>
      <c r="D29" s="49" t="s">
        <v>0</v>
      </c>
      <c r="E29" s="50">
        <v>125.5</v>
      </c>
      <c r="F29" s="51"/>
      <c r="G29" s="81"/>
      <c r="H29" s="52"/>
      <c r="I29" s="52"/>
      <c r="J29" s="52"/>
      <c r="K29" s="136"/>
      <c r="L29" s="56"/>
      <c r="M29" s="56"/>
      <c r="N29" s="56"/>
      <c r="O29" s="56"/>
      <c r="P29" s="56"/>
    </row>
    <row r="30" spans="1:16" s="119" customFormat="1" ht="24">
      <c r="A30" s="144"/>
      <c r="B30" s="145"/>
      <c r="C30" s="59" t="s">
        <v>118</v>
      </c>
      <c r="D30" s="133" t="s">
        <v>0</v>
      </c>
      <c r="E30" s="50">
        <f>(0.075*E29)+E29</f>
        <v>134.9125</v>
      </c>
      <c r="F30" s="51"/>
      <c r="G30" s="52"/>
      <c r="H30" s="52"/>
      <c r="I30" s="52"/>
      <c r="J30" s="52"/>
      <c r="K30" s="136"/>
      <c r="L30" s="56"/>
      <c r="M30" s="56"/>
      <c r="N30" s="56"/>
      <c r="O30" s="56"/>
      <c r="P30" s="56"/>
    </row>
    <row r="31" spans="1:16" s="119" customFormat="1" ht="12.75">
      <c r="A31" s="148"/>
      <c r="B31" s="145"/>
      <c r="C31" s="60" t="s">
        <v>178</v>
      </c>
      <c r="D31" s="49" t="s">
        <v>18</v>
      </c>
      <c r="E31" s="50">
        <f>(E29*0.02)</f>
        <v>2.5100000000000002</v>
      </c>
      <c r="F31" s="51"/>
      <c r="G31" s="52"/>
      <c r="H31" s="52"/>
      <c r="I31" s="139"/>
      <c r="J31" s="52"/>
      <c r="K31" s="136"/>
      <c r="L31" s="56"/>
      <c r="M31" s="56"/>
      <c r="N31" s="56"/>
      <c r="O31" s="56"/>
      <c r="P31" s="56"/>
    </row>
    <row r="32" spans="1:16" s="119" customFormat="1" ht="24">
      <c r="A32" s="149"/>
      <c r="B32" s="145"/>
      <c r="C32" s="69" t="s">
        <v>116</v>
      </c>
      <c r="D32" s="49" t="s">
        <v>18</v>
      </c>
      <c r="E32" s="50">
        <f>(E29*40)/500</f>
        <v>10.04</v>
      </c>
      <c r="F32" s="51"/>
      <c r="G32" s="52"/>
      <c r="H32" s="52"/>
      <c r="I32" s="52"/>
      <c r="J32" s="52"/>
      <c r="K32" s="136"/>
      <c r="L32" s="56"/>
      <c r="M32" s="56"/>
      <c r="N32" s="56"/>
      <c r="O32" s="56"/>
      <c r="P32" s="56"/>
    </row>
    <row r="33" spans="1:16" s="57" customFormat="1" ht="12.75">
      <c r="A33" s="144"/>
      <c r="B33" s="146" t="s">
        <v>106</v>
      </c>
      <c r="C33" s="147" t="s">
        <v>119</v>
      </c>
      <c r="D33" s="49" t="s">
        <v>18</v>
      </c>
      <c r="E33" s="50">
        <v>12</v>
      </c>
      <c r="F33" s="51"/>
      <c r="G33" s="81"/>
      <c r="H33" s="52"/>
      <c r="I33" s="52"/>
      <c r="J33" s="52"/>
      <c r="K33" s="136"/>
      <c r="L33" s="56"/>
      <c r="M33" s="56"/>
      <c r="N33" s="56"/>
      <c r="O33" s="56"/>
      <c r="P33" s="56"/>
    </row>
    <row r="34" spans="1:16" s="57" customFormat="1" ht="24">
      <c r="A34" s="144"/>
      <c r="B34" s="145"/>
      <c r="C34" s="59" t="s">
        <v>152</v>
      </c>
      <c r="D34" s="133" t="s">
        <v>93</v>
      </c>
      <c r="E34" s="50">
        <f>0.072*E33</f>
        <v>0.8639999999999999</v>
      </c>
      <c r="F34" s="51"/>
      <c r="G34" s="52"/>
      <c r="H34" s="52"/>
      <c r="I34" s="52"/>
      <c r="J34" s="52"/>
      <c r="K34" s="136"/>
      <c r="L34" s="56"/>
      <c r="M34" s="56"/>
      <c r="N34" s="56"/>
      <c r="O34" s="56"/>
      <c r="P34" s="56"/>
    </row>
    <row r="35" spans="1:16" s="57" customFormat="1" ht="12.75">
      <c r="A35" s="144"/>
      <c r="B35" s="145"/>
      <c r="C35" s="60" t="s">
        <v>178</v>
      </c>
      <c r="D35" s="49" t="s">
        <v>18</v>
      </c>
      <c r="E35" s="50">
        <f>(E34*0.45)</f>
        <v>0.3888</v>
      </c>
      <c r="F35" s="51"/>
      <c r="G35" s="52"/>
      <c r="H35" s="52"/>
      <c r="I35" s="139"/>
      <c r="J35" s="52"/>
      <c r="K35" s="136"/>
      <c r="L35" s="56"/>
      <c r="M35" s="56"/>
      <c r="N35" s="56"/>
      <c r="O35" s="56"/>
      <c r="P35" s="56"/>
    </row>
    <row r="36" spans="1:16" s="131" customFormat="1" ht="24">
      <c r="A36" s="150"/>
      <c r="B36" s="145"/>
      <c r="C36" s="61" t="s">
        <v>116</v>
      </c>
      <c r="D36" s="49" t="s">
        <v>18</v>
      </c>
      <c r="E36" s="50">
        <f>(E33*40)/500</f>
        <v>0.96</v>
      </c>
      <c r="F36" s="51"/>
      <c r="G36" s="52"/>
      <c r="H36" s="52"/>
      <c r="I36" s="52"/>
      <c r="J36" s="52"/>
      <c r="K36" s="136"/>
      <c r="L36" s="56"/>
      <c r="M36" s="56"/>
      <c r="N36" s="56"/>
      <c r="O36" s="56"/>
      <c r="P36" s="56"/>
    </row>
    <row r="37" spans="1:16" s="131" customFormat="1" ht="12.75">
      <c r="A37" s="150"/>
      <c r="B37" s="145"/>
      <c r="C37" s="61" t="s">
        <v>120</v>
      </c>
      <c r="D37" s="49" t="s">
        <v>92</v>
      </c>
      <c r="E37" s="50">
        <v>12</v>
      </c>
      <c r="F37" s="51"/>
      <c r="G37" s="52"/>
      <c r="H37" s="52"/>
      <c r="I37" s="52"/>
      <c r="J37" s="52"/>
      <c r="K37" s="136"/>
      <c r="L37" s="56"/>
      <c r="M37" s="56"/>
      <c r="N37" s="56"/>
      <c r="O37" s="56"/>
      <c r="P37" s="56"/>
    </row>
    <row r="38" spans="1:16" s="131" customFormat="1" ht="12.75">
      <c r="A38" s="150"/>
      <c r="B38" s="146" t="s">
        <v>106</v>
      </c>
      <c r="C38" s="147" t="s">
        <v>121</v>
      </c>
      <c r="D38" s="49" t="s">
        <v>92</v>
      </c>
      <c r="E38" s="50">
        <v>1</v>
      </c>
      <c r="F38" s="51"/>
      <c r="G38" s="81"/>
      <c r="H38" s="52"/>
      <c r="I38" s="52"/>
      <c r="J38" s="52"/>
      <c r="K38" s="136"/>
      <c r="L38" s="56"/>
      <c r="M38" s="56"/>
      <c r="N38" s="56"/>
      <c r="O38" s="56"/>
      <c r="P38" s="56"/>
    </row>
    <row r="39" spans="1:16" s="131" customFormat="1" ht="24">
      <c r="A39" s="150"/>
      <c r="B39" s="145"/>
      <c r="C39" s="59" t="s">
        <v>171</v>
      </c>
      <c r="D39" s="133" t="s">
        <v>93</v>
      </c>
      <c r="E39" s="50">
        <v>0.46</v>
      </c>
      <c r="F39" s="51"/>
      <c r="G39" s="52"/>
      <c r="H39" s="52"/>
      <c r="I39" s="52"/>
      <c r="J39" s="52"/>
      <c r="K39" s="136"/>
      <c r="L39" s="56"/>
      <c r="M39" s="56"/>
      <c r="N39" s="56"/>
      <c r="O39" s="56"/>
      <c r="P39" s="56"/>
    </row>
    <row r="40" spans="1:16" s="131" customFormat="1" ht="12.75">
      <c r="A40" s="150"/>
      <c r="B40" s="145"/>
      <c r="C40" s="60" t="s">
        <v>178</v>
      </c>
      <c r="D40" s="49" t="s">
        <v>18</v>
      </c>
      <c r="E40" s="50">
        <f>(E39*0.45)</f>
        <v>0.20700000000000002</v>
      </c>
      <c r="F40" s="51"/>
      <c r="G40" s="52"/>
      <c r="H40" s="52"/>
      <c r="I40" s="139"/>
      <c r="J40" s="52"/>
      <c r="K40" s="136"/>
      <c r="L40" s="56"/>
      <c r="M40" s="56"/>
      <c r="N40" s="56"/>
      <c r="O40" s="56"/>
      <c r="P40" s="56"/>
    </row>
    <row r="41" spans="1:16" s="131" customFormat="1" ht="24">
      <c r="A41" s="150"/>
      <c r="B41" s="145"/>
      <c r="C41" s="61" t="s">
        <v>116</v>
      </c>
      <c r="D41" s="49" t="s">
        <v>18</v>
      </c>
      <c r="E41" s="50">
        <v>0.5</v>
      </c>
      <c r="F41" s="51"/>
      <c r="G41" s="52"/>
      <c r="H41" s="52"/>
      <c r="I41" s="52"/>
      <c r="J41" s="52"/>
      <c r="K41" s="136"/>
      <c r="L41" s="56"/>
      <c r="M41" s="56"/>
      <c r="N41" s="56"/>
      <c r="O41" s="56"/>
      <c r="P41" s="56"/>
    </row>
    <row r="42" spans="1:16" s="131" customFormat="1" ht="12.75">
      <c r="A42" s="150"/>
      <c r="B42" s="145"/>
      <c r="C42" s="61" t="s">
        <v>123</v>
      </c>
      <c r="D42" s="49" t="s">
        <v>92</v>
      </c>
      <c r="E42" s="50">
        <f>E38</f>
        <v>1</v>
      </c>
      <c r="F42" s="51"/>
      <c r="G42" s="52"/>
      <c r="H42" s="52"/>
      <c r="I42" s="52"/>
      <c r="J42" s="52"/>
      <c r="K42" s="136"/>
      <c r="L42" s="56"/>
      <c r="M42" s="56"/>
      <c r="N42" s="56"/>
      <c r="O42" s="56"/>
      <c r="P42" s="56"/>
    </row>
    <row r="43" spans="1:16" s="131" customFormat="1" ht="12.75">
      <c r="A43" s="150"/>
      <c r="B43" s="146" t="s">
        <v>106</v>
      </c>
      <c r="C43" s="147" t="s">
        <v>122</v>
      </c>
      <c r="D43" s="49" t="s">
        <v>97</v>
      </c>
      <c r="E43" s="50">
        <v>17</v>
      </c>
      <c r="F43" s="51"/>
      <c r="G43" s="81"/>
      <c r="H43" s="52"/>
      <c r="I43" s="52"/>
      <c r="J43" s="52"/>
      <c r="K43" s="136"/>
      <c r="L43" s="56"/>
      <c r="M43" s="56"/>
      <c r="N43" s="56"/>
      <c r="O43" s="56"/>
      <c r="P43" s="56"/>
    </row>
    <row r="44" spans="1:16" s="131" customFormat="1" ht="24">
      <c r="A44" s="150"/>
      <c r="B44" s="145"/>
      <c r="C44" s="59" t="s">
        <v>152</v>
      </c>
      <c r="D44" s="133" t="s">
        <v>93</v>
      </c>
      <c r="E44" s="50">
        <v>0.91</v>
      </c>
      <c r="F44" s="51"/>
      <c r="G44" s="52"/>
      <c r="H44" s="52"/>
      <c r="I44" s="52"/>
      <c r="J44" s="52"/>
      <c r="K44" s="136"/>
      <c r="L44" s="56"/>
      <c r="M44" s="56"/>
      <c r="N44" s="56"/>
      <c r="O44" s="56"/>
      <c r="P44" s="56"/>
    </row>
    <row r="45" spans="1:16" s="131" customFormat="1" ht="12.75">
      <c r="A45" s="150"/>
      <c r="B45" s="145"/>
      <c r="C45" s="60" t="s">
        <v>178</v>
      </c>
      <c r="D45" s="49" t="s">
        <v>18</v>
      </c>
      <c r="E45" s="50">
        <f>(E44*0.45)</f>
        <v>0.40950000000000003</v>
      </c>
      <c r="F45" s="51"/>
      <c r="G45" s="52"/>
      <c r="H45" s="52"/>
      <c r="I45" s="139"/>
      <c r="J45" s="52"/>
      <c r="K45" s="136"/>
      <c r="L45" s="56"/>
      <c r="M45" s="56"/>
      <c r="N45" s="56"/>
      <c r="O45" s="56"/>
      <c r="P45" s="56"/>
    </row>
    <row r="46" spans="1:16" s="131" customFormat="1" ht="24">
      <c r="A46" s="150"/>
      <c r="B46" s="145"/>
      <c r="C46" s="61" t="s">
        <v>116</v>
      </c>
      <c r="D46" s="49" t="s">
        <v>18</v>
      </c>
      <c r="E46" s="50">
        <v>0.5</v>
      </c>
      <c r="F46" s="51"/>
      <c r="G46" s="52"/>
      <c r="H46" s="52"/>
      <c r="I46" s="52"/>
      <c r="J46" s="52"/>
      <c r="K46" s="136"/>
      <c r="L46" s="56"/>
      <c r="M46" s="56"/>
      <c r="N46" s="56"/>
      <c r="O46" s="56"/>
      <c r="P46" s="56"/>
    </row>
    <row r="47" spans="1:16" s="131" customFormat="1" ht="12.75">
      <c r="A47" s="150"/>
      <c r="B47" s="145"/>
      <c r="C47" s="61" t="s">
        <v>123</v>
      </c>
      <c r="D47" s="49" t="s">
        <v>92</v>
      </c>
      <c r="E47" s="50">
        <v>1</v>
      </c>
      <c r="F47" s="51"/>
      <c r="G47" s="52"/>
      <c r="H47" s="52"/>
      <c r="I47" s="52"/>
      <c r="J47" s="52"/>
      <c r="K47" s="136"/>
      <c r="L47" s="56"/>
      <c r="M47" s="56"/>
      <c r="N47" s="56"/>
      <c r="O47" s="56"/>
      <c r="P47" s="56"/>
    </row>
    <row r="48" spans="1:16" s="131" customFormat="1" ht="23.25" customHeight="1">
      <c r="A48" s="150"/>
      <c r="B48" s="47" t="s">
        <v>106</v>
      </c>
      <c r="C48" s="48" t="s">
        <v>124</v>
      </c>
      <c r="D48" s="49" t="s">
        <v>93</v>
      </c>
      <c r="E48" s="50">
        <v>5.185</v>
      </c>
      <c r="F48" s="51"/>
      <c r="G48" s="52"/>
      <c r="H48" s="53"/>
      <c r="I48" s="52"/>
      <c r="J48" s="54"/>
      <c r="K48" s="136"/>
      <c r="L48" s="56"/>
      <c r="M48" s="56"/>
      <c r="N48" s="56"/>
      <c r="O48" s="56"/>
      <c r="P48" s="56"/>
    </row>
    <row r="49" spans="1:16" s="131" customFormat="1" ht="24">
      <c r="A49" s="150"/>
      <c r="B49" s="47"/>
      <c r="C49" s="59" t="s">
        <v>152</v>
      </c>
      <c r="D49" s="49" t="s">
        <v>93</v>
      </c>
      <c r="E49" s="50">
        <f>(0.075*E48)+E48</f>
        <v>5.573874999999999</v>
      </c>
      <c r="F49" s="51"/>
      <c r="G49" s="52"/>
      <c r="H49" s="52"/>
      <c r="I49" s="52"/>
      <c r="J49" s="52"/>
      <c r="K49" s="136"/>
      <c r="L49" s="56"/>
      <c r="M49" s="56"/>
      <c r="N49" s="56"/>
      <c r="O49" s="56"/>
      <c r="P49" s="56"/>
    </row>
    <row r="50" spans="1:16" s="131" customFormat="1" ht="12.75">
      <c r="A50" s="150"/>
      <c r="B50" s="47"/>
      <c r="C50" s="60" t="s">
        <v>178</v>
      </c>
      <c r="D50" s="49" t="s">
        <v>18</v>
      </c>
      <c r="E50" s="50">
        <f>E49*0.45</f>
        <v>2.5082437499999997</v>
      </c>
      <c r="F50" s="51"/>
      <c r="G50" s="52"/>
      <c r="H50" s="52"/>
      <c r="I50" s="139"/>
      <c r="J50" s="52"/>
      <c r="K50" s="136"/>
      <c r="L50" s="56"/>
      <c r="M50" s="56"/>
      <c r="N50" s="56"/>
      <c r="O50" s="56"/>
      <c r="P50" s="56"/>
    </row>
    <row r="51" spans="1:16" s="131" customFormat="1" ht="12.75">
      <c r="A51" s="150"/>
      <c r="B51" s="47"/>
      <c r="C51" s="140" t="s">
        <v>111</v>
      </c>
      <c r="D51" s="49" t="s">
        <v>15</v>
      </c>
      <c r="E51" s="50">
        <f>E48*10.6</f>
        <v>54.96099999999999</v>
      </c>
      <c r="F51" s="51"/>
      <c r="G51" s="52"/>
      <c r="H51" s="52"/>
      <c r="I51" s="52"/>
      <c r="J51" s="52"/>
      <c r="K51" s="136"/>
      <c r="L51" s="56"/>
      <c r="M51" s="56"/>
      <c r="N51" s="56"/>
      <c r="O51" s="56"/>
      <c r="P51" s="56"/>
    </row>
    <row r="52" spans="1:16" s="86" customFormat="1" ht="12">
      <c r="A52" s="76"/>
      <c r="B52" s="77"/>
      <c r="C52" s="78"/>
      <c r="D52" s="77"/>
      <c r="E52" s="82"/>
      <c r="F52" s="80"/>
      <c r="G52" s="81"/>
      <c r="H52" s="81"/>
      <c r="I52" s="81"/>
      <c r="J52" s="81"/>
      <c r="K52" s="82"/>
      <c r="L52" s="151"/>
      <c r="M52" s="81"/>
      <c r="N52" s="81"/>
      <c r="O52" s="84"/>
      <c r="P52" s="152"/>
    </row>
    <row r="53" spans="1:16" s="86" customFormat="1" ht="12.75" thickBot="1">
      <c r="A53" s="153"/>
      <c r="B53" s="88"/>
      <c r="C53" s="89"/>
      <c r="D53" s="90"/>
      <c r="E53" s="94"/>
      <c r="F53" s="95"/>
      <c r="G53" s="93"/>
      <c r="H53" s="93"/>
      <c r="I53" s="93"/>
      <c r="J53" s="93"/>
      <c r="K53" s="94"/>
      <c r="L53" s="95"/>
      <c r="M53" s="93"/>
      <c r="N53" s="93"/>
      <c r="O53" s="96"/>
      <c r="P53" s="154"/>
    </row>
    <row r="54" spans="1:16" ht="12.75" thickBot="1">
      <c r="A54" s="98" t="s">
        <v>13</v>
      </c>
      <c r="B54" s="99"/>
      <c r="C54" s="99"/>
      <c r="D54" s="99"/>
      <c r="E54" s="99"/>
      <c r="F54" s="99"/>
      <c r="G54" s="99"/>
      <c r="H54" s="99"/>
      <c r="I54" s="99"/>
      <c r="J54" s="99"/>
      <c r="K54" s="100"/>
      <c r="L54" s="101">
        <f>SUM(L17:L53)</f>
        <v>0</v>
      </c>
      <c r="M54" s="101">
        <f>SUM(M17:M53)</f>
        <v>0</v>
      </c>
      <c r="N54" s="102">
        <f>SUM(N17:N53)</f>
        <v>0</v>
      </c>
      <c r="O54" s="101">
        <f>SUM(O17:O53)</f>
        <v>0</v>
      </c>
      <c r="P54" s="103">
        <f>SUM(P17:P53)</f>
        <v>0</v>
      </c>
    </row>
    <row r="55" spans="1:16" ht="12.75" thickBot="1">
      <c r="A55" s="104" t="s">
        <v>172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6"/>
      <c r="L55" s="107"/>
      <c r="M55" s="108"/>
      <c r="N55" s="108">
        <f>N54*0</f>
        <v>0</v>
      </c>
      <c r="O55" s="108"/>
      <c r="P55" s="109">
        <f>SUM(M55:O55)</f>
        <v>0</v>
      </c>
    </row>
    <row r="56" spans="1:16" ht="12.75" thickBot="1">
      <c r="A56" s="110" t="s">
        <v>13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2"/>
      <c r="L56" s="113">
        <f>SUM(L54:L55)</f>
        <v>0</v>
      </c>
      <c r="M56" s="114">
        <f>SUM(M54:M55)</f>
        <v>0</v>
      </c>
      <c r="N56" s="114">
        <f>SUM(N54:N55)</f>
        <v>0</v>
      </c>
      <c r="O56" s="114">
        <f>SUM(O54:O55)</f>
        <v>0</v>
      </c>
      <c r="P56" s="115">
        <f>SUM(P54:P55)</f>
        <v>0</v>
      </c>
    </row>
    <row r="59" spans="1:8" s="119" customFormat="1" ht="12">
      <c r="A59" s="117" t="s">
        <v>87</v>
      </c>
      <c r="B59" s="118"/>
      <c r="H59" s="117" t="s">
        <v>67</v>
      </c>
    </row>
    <row r="60" spans="2:6" s="119" customFormat="1" ht="12">
      <c r="B60" s="120"/>
      <c r="F60" s="121"/>
    </row>
  </sheetData>
  <sheetProtection/>
  <mergeCells count="16">
    <mergeCell ref="A1:P1"/>
    <mergeCell ref="A2:P3"/>
    <mergeCell ref="A14:A15"/>
    <mergeCell ref="B14:B15"/>
    <mergeCell ref="C14:C15"/>
    <mergeCell ref="D14:D15"/>
    <mergeCell ref="A54:K54"/>
    <mergeCell ref="A55:K55"/>
    <mergeCell ref="A56:K56"/>
    <mergeCell ref="A5:P5"/>
    <mergeCell ref="A6:P6"/>
    <mergeCell ref="L11:N11"/>
    <mergeCell ref="O11:P11"/>
    <mergeCell ref="E14:E15"/>
    <mergeCell ref="F14:K14"/>
    <mergeCell ref="L14:P14"/>
  </mergeCells>
  <printOptions horizontalCentered="1"/>
  <pageMargins left="0.1968503937007874" right="0.1968503937007874" top="0.7874015748031497" bottom="0.3937007874015748" header="0.5118110236220472" footer="0.1968503937007874"/>
  <pageSetup fitToHeight="20" fitToWidth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Zeros="0" tabSelected="1" zoomScale="92" zoomScaleNormal="92" zoomScalePageLayoutView="0" workbookViewId="0" topLeftCell="A1">
      <selection activeCell="C26" sqref="C26"/>
    </sheetView>
  </sheetViews>
  <sheetFormatPr defaultColWidth="8.00390625" defaultRowHeight="15"/>
  <cols>
    <col min="1" max="1" width="2.57421875" style="36" customWidth="1"/>
    <col min="2" max="2" width="7.7109375" style="116" customWidth="1"/>
    <col min="3" max="3" width="26.421875" style="36" customWidth="1"/>
    <col min="4" max="4" width="5.421875" style="36" bestFit="1" customWidth="1"/>
    <col min="5" max="5" width="7.421875" style="36" bestFit="1" customWidth="1"/>
    <col min="6" max="6" width="5.57421875" style="36" customWidth="1"/>
    <col min="7" max="7" width="6.421875" style="36" bestFit="1" customWidth="1"/>
    <col min="8" max="8" width="6.140625" style="36" customWidth="1"/>
    <col min="9" max="9" width="7.00390625" style="36" customWidth="1"/>
    <col min="10" max="10" width="6.57421875" style="36" bestFit="1" customWidth="1"/>
    <col min="11" max="11" width="7.140625" style="36" customWidth="1"/>
    <col min="12" max="12" width="7.28125" style="36" customWidth="1"/>
    <col min="13" max="14" width="8.421875" style="36" bestFit="1" customWidth="1"/>
    <col min="15" max="15" width="7.28125" style="36" customWidth="1"/>
    <col min="16" max="16" width="8.7109375" style="36" customWidth="1"/>
    <col min="17" max="16384" width="8.00390625" style="36" customWidth="1"/>
  </cols>
  <sheetData>
    <row r="1" spans="1:16" s="2" customFormat="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="2" customFormat="1" ht="12">
      <c r="B4" s="5"/>
    </row>
    <row r="5" spans="1:16" s="2" customFormat="1" ht="14.25">
      <c r="A5" s="6" t="s">
        <v>47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2" customFormat="1" ht="14.25">
      <c r="A6" s="6" t="str">
        <f>'O1'!B23</f>
        <v>Jumta seguma izbūve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8" customFormat="1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8" customFormat="1" ht="15">
      <c r="A8" s="9" t="s">
        <v>78</v>
      </c>
      <c r="B8" s="10"/>
      <c r="C8" s="11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</row>
    <row r="9" spans="1:16" s="8" customFormat="1" ht="15">
      <c r="A9" s="14" t="s">
        <v>64</v>
      </c>
      <c r="B9" s="10"/>
      <c r="C9" s="15"/>
      <c r="D9" s="16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</row>
    <row r="10" spans="1:16" s="8" customFormat="1" ht="15">
      <c r="A10" s="14" t="s">
        <v>65</v>
      </c>
      <c r="B10" s="10"/>
      <c r="C10" s="15"/>
      <c r="D10" s="16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8" customFormat="1" ht="15">
      <c r="A11" s="14"/>
      <c r="B11" s="17"/>
      <c r="C11" s="15"/>
      <c r="D11" s="16"/>
      <c r="E11" s="12"/>
      <c r="F11" s="18"/>
      <c r="G11" s="12"/>
      <c r="H11" s="13"/>
      <c r="I11" s="13"/>
      <c r="J11" s="13"/>
      <c r="K11" s="13"/>
      <c r="L11" s="19" t="s">
        <v>86</v>
      </c>
      <c r="M11" s="19"/>
      <c r="N11" s="19"/>
      <c r="O11" s="20">
        <f>P41</f>
        <v>0</v>
      </c>
      <c r="P11" s="20"/>
    </row>
    <row r="12" spans="1:16" s="8" customFormat="1" ht="15">
      <c r="A12" s="14" t="s">
        <v>79</v>
      </c>
      <c r="B12" s="17"/>
      <c r="C12" s="15"/>
      <c r="D12" s="16"/>
      <c r="E12" s="12"/>
      <c r="F12" s="18"/>
      <c r="G12" s="12"/>
      <c r="H12" s="13"/>
      <c r="I12" s="13"/>
      <c r="J12" s="13"/>
      <c r="K12" s="13"/>
      <c r="L12" s="9" t="s">
        <v>169</v>
      </c>
      <c r="M12" s="13"/>
      <c r="N12" s="21"/>
      <c r="O12" s="21"/>
      <c r="P12" s="13"/>
    </row>
    <row r="13" spans="1:16" s="8" customFormat="1" ht="12.75" thickBot="1">
      <c r="A13" s="22"/>
      <c r="B13" s="23"/>
      <c r="C13" s="24"/>
      <c r="D13" s="25"/>
      <c r="E13" s="13"/>
      <c r="F13" s="26"/>
      <c r="G13" s="13"/>
      <c r="H13" s="13"/>
      <c r="I13" s="13"/>
      <c r="J13" s="13"/>
      <c r="K13" s="13"/>
      <c r="L13" s="26"/>
      <c r="M13" s="13"/>
      <c r="N13" s="21"/>
      <c r="O13" s="13"/>
      <c r="P13" s="13"/>
    </row>
    <row r="14" spans="1:16" ht="12">
      <c r="A14" s="27" t="s">
        <v>3</v>
      </c>
      <c r="B14" s="28" t="s">
        <v>4</v>
      </c>
      <c r="C14" s="29" t="s">
        <v>5</v>
      </c>
      <c r="D14" s="30" t="s">
        <v>6</v>
      </c>
      <c r="E14" s="31" t="s">
        <v>7</v>
      </c>
      <c r="F14" s="32" t="s">
        <v>8</v>
      </c>
      <c r="G14" s="33"/>
      <c r="H14" s="33"/>
      <c r="I14" s="33"/>
      <c r="J14" s="33"/>
      <c r="K14" s="34"/>
      <c r="L14" s="35" t="s">
        <v>9</v>
      </c>
      <c r="M14" s="33"/>
      <c r="N14" s="33"/>
      <c r="O14" s="33"/>
      <c r="P14" s="34"/>
    </row>
    <row r="15" spans="1:16" ht="77.25" customHeight="1" thickBot="1">
      <c r="A15" s="37"/>
      <c r="B15" s="38"/>
      <c r="C15" s="39"/>
      <c r="D15" s="40"/>
      <c r="E15" s="41"/>
      <c r="F15" s="42" t="s">
        <v>10</v>
      </c>
      <c r="G15" s="43" t="s">
        <v>80</v>
      </c>
      <c r="H15" s="43" t="s">
        <v>81</v>
      </c>
      <c r="I15" s="43" t="s">
        <v>82</v>
      </c>
      <c r="J15" s="43" t="s">
        <v>83</v>
      </c>
      <c r="K15" s="44" t="s">
        <v>84</v>
      </c>
      <c r="L15" s="45" t="s">
        <v>11</v>
      </c>
      <c r="M15" s="43" t="s">
        <v>81</v>
      </c>
      <c r="N15" s="43" t="s">
        <v>82</v>
      </c>
      <c r="O15" s="43" t="s">
        <v>83</v>
      </c>
      <c r="P15" s="44" t="s">
        <v>85</v>
      </c>
    </row>
    <row r="16" spans="1:16" s="57" customFormat="1" ht="12.75">
      <c r="A16" s="46" t="s">
        <v>14</v>
      </c>
      <c r="B16" s="47" t="s">
        <v>149</v>
      </c>
      <c r="C16" s="48" t="s">
        <v>150</v>
      </c>
      <c r="D16" s="49" t="s">
        <v>0</v>
      </c>
      <c r="E16" s="50">
        <v>140</v>
      </c>
      <c r="F16" s="51"/>
      <c r="G16" s="52"/>
      <c r="H16" s="53"/>
      <c r="I16" s="52"/>
      <c r="J16" s="54"/>
      <c r="K16" s="55"/>
      <c r="L16" s="56"/>
      <c r="M16" s="56"/>
      <c r="N16" s="56"/>
      <c r="O16" s="56"/>
      <c r="P16" s="56"/>
    </row>
    <row r="17" spans="1:16" s="57" customFormat="1" ht="24">
      <c r="A17" s="58"/>
      <c r="B17" s="47"/>
      <c r="C17" s="59" t="s">
        <v>151</v>
      </c>
      <c r="D17" s="49" t="s">
        <v>93</v>
      </c>
      <c r="E17" s="50">
        <f>0.0053*E16</f>
        <v>0.742</v>
      </c>
      <c r="F17" s="51"/>
      <c r="G17" s="52"/>
      <c r="H17" s="52"/>
      <c r="I17" s="52"/>
      <c r="J17" s="52"/>
      <c r="K17" s="55"/>
      <c r="L17" s="56"/>
      <c r="M17" s="56"/>
      <c r="N17" s="56"/>
      <c r="O17" s="56"/>
      <c r="P17" s="56"/>
    </row>
    <row r="18" spans="1:16" s="57" customFormat="1" ht="24">
      <c r="A18" s="58"/>
      <c r="B18" s="47"/>
      <c r="C18" s="60" t="s">
        <v>110</v>
      </c>
      <c r="D18" s="49" t="s">
        <v>18</v>
      </c>
      <c r="E18" s="50">
        <f>E17*3.1</f>
        <v>2.3002000000000002</v>
      </c>
      <c r="F18" s="51"/>
      <c r="G18" s="52"/>
      <c r="H18" s="52"/>
      <c r="I18" s="52"/>
      <c r="J18" s="52"/>
      <c r="K18" s="55"/>
      <c r="L18" s="56"/>
      <c r="M18" s="56"/>
      <c r="N18" s="56"/>
      <c r="O18" s="56"/>
      <c r="P18" s="56"/>
    </row>
    <row r="19" spans="1:16" s="57" customFormat="1" ht="24">
      <c r="A19" s="58"/>
      <c r="B19" s="47"/>
      <c r="C19" s="61" t="s">
        <v>116</v>
      </c>
      <c r="D19" s="49" t="s">
        <v>18</v>
      </c>
      <c r="E19" s="50">
        <f>(E16*6)/500</f>
        <v>1.68</v>
      </c>
      <c r="F19" s="51"/>
      <c r="G19" s="52"/>
      <c r="H19" s="52"/>
      <c r="I19" s="52"/>
      <c r="J19" s="52"/>
      <c r="K19" s="55"/>
      <c r="L19" s="56"/>
      <c r="M19" s="56"/>
      <c r="N19" s="56"/>
      <c r="O19" s="56"/>
      <c r="P19" s="56"/>
    </row>
    <row r="20" spans="1:16" s="57" customFormat="1" ht="12.75">
      <c r="A20" s="58" t="s">
        <v>20</v>
      </c>
      <c r="B20" s="62" t="s">
        <v>125</v>
      </c>
      <c r="C20" s="63" t="s">
        <v>174</v>
      </c>
      <c r="D20" s="64" t="s">
        <v>0</v>
      </c>
      <c r="E20" s="65">
        <v>140</v>
      </c>
      <c r="F20" s="66"/>
      <c r="G20" s="67"/>
      <c r="H20" s="67"/>
      <c r="I20" s="67"/>
      <c r="J20" s="67"/>
      <c r="K20" s="55"/>
      <c r="L20" s="56"/>
      <c r="M20" s="56"/>
      <c r="N20" s="56"/>
      <c r="O20" s="56"/>
      <c r="P20" s="56"/>
    </row>
    <row r="21" spans="1:16" s="57" customFormat="1" ht="12.75">
      <c r="A21" s="58"/>
      <c r="B21" s="62"/>
      <c r="C21" s="61" t="s">
        <v>175</v>
      </c>
      <c r="D21" s="68" t="s">
        <v>0</v>
      </c>
      <c r="E21" s="65">
        <v>140</v>
      </c>
      <c r="F21" s="66"/>
      <c r="G21" s="67"/>
      <c r="H21" s="67"/>
      <c r="I21" s="67"/>
      <c r="J21" s="67"/>
      <c r="K21" s="55"/>
      <c r="L21" s="56"/>
      <c r="M21" s="56"/>
      <c r="N21" s="56"/>
      <c r="O21" s="56"/>
      <c r="P21" s="56"/>
    </row>
    <row r="22" spans="1:16" s="57" customFormat="1" ht="12.75">
      <c r="A22" s="58"/>
      <c r="B22" s="62"/>
      <c r="C22" s="69" t="s">
        <v>176</v>
      </c>
      <c r="D22" s="68" t="s">
        <v>18</v>
      </c>
      <c r="E22" s="65">
        <f>(E20*11)/250</f>
        <v>6.16</v>
      </c>
      <c r="F22" s="66"/>
      <c r="G22" s="67"/>
      <c r="H22" s="67"/>
      <c r="I22" s="67"/>
      <c r="J22" s="67"/>
      <c r="K22" s="55"/>
      <c r="L22" s="56"/>
      <c r="M22" s="56"/>
      <c r="N22" s="56"/>
      <c r="O22" s="56"/>
      <c r="P22" s="56"/>
    </row>
    <row r="23" spans="1:16" s="57" customFormat="1" ht="12.75">
      <c r="A23" s="58" t="s">
        <v>21</v>
      </c>
      <c r="B23" s="62" t="s">
        <v>126</v>
      </c>
      <c r="C23" s="63" t="s">
        <v>127</v>
      </c>
      <c r="D23" s="64" t="s">
        <v>97</v>
      </c>
      <c r="E23" s="65">
        <v>33.34</v>
      </c>
      <c r="F23" s="66"/>
      <c r="G23" s="67"/>
      <c r="H23" s="67"/>
      <c r="I23" s="67"/>
      <c r="J23" s="67"/>
      <c r="K23" s="55"/>
      <c r="L23" s="56"/>
      <c r="M23" s="56"/>
      <c r="N23" s="56"/>
      <c r="O23" s="56"/>
      <c r="P23" s="56"/>
    </row>
    <row r="24" spans="1:16" s="57" customFormat="1" ht="24">
      <c r="A24" s="58"/>
      <c r="B24" s="62"/>
      <c r="C24" s="70" t="s">
        <v>128</v>
      </c>
      <c r="D24" s="68" t="s">
        <v>97</v>
      </c>
      <c r="E24" s="65">
        <f>(0.05*E23)+E23</f>
        <v>35.007000000000005</v>
      </c>
      <c r="F24" s="66"/>
      <c r="G24" s="67"/>
      <c r="H24" s="67"/>
      <c r="I24" s="67"/>
      <c r="J24" s="67"/>
      <c r="K24" s="55"/>
      <c r="L24" s="56"/>
      <c r="M24" s="56"/>
      <c r="N24" s="56"/>
      <c r="O24" s="56"/>
      <c r="P24" s="56"/>
    </row>
    <row r="25" spans="1:16" s="57" customFormat="1" ht="24">
      <c r="A25" s="58"/>
      <c r="B25" s="62"/>
      <c r="C25" s="69" t="s">
        <v>180</v>
      </c>
      <c r="D25" s="68" t="s">
        <v>18</v>
      </c>
      <c r="E25" s="65">
        <f>(E23*7.2)/250</f>
        <v>0.9601920000000002</v>
      </c>
      <c r="F25" s="66"/>
      <c r="G25" s="67"/>
      <c r="H25" s="67"/>
      <c r="I25" s="67"/>
      <c r="J25" s="67"/>
      <c r="K25" s="55"/>
      <c r="L25" s="56"/>
      <c r="M25" s="56"/>
      <c r="N25" s="56"/>
      <c r="O25" s="56"/>
      <c r="P25" s="56"/>
    </row>
    <row r="26" spans="1:16" s="57" customFormat="1" ht="24">
      <c r="A26" s="58" t="s">
        <v>30</v>
      </c>
      <c r="B26" s="62" t="s">
        <v>129</v>
      </c>
      <c r="C26" s="63" t="s">
        <v>177</v>
      </c>
      <c r="D26" s="64" t="s">
        <v>97</v>
      </c>
      <c r="E26" s="65">
        <v>70</v>
      </c>
      <c r="F26" s="66"/>
      <c r="G26" s="67"/>
      <c r="H26" s="67"/>
      <c r="I26" s="67"/>
      <c r="J26" s="67"/>
      <c r="K26" s="55"/>
      <c r="L26" s="56"/>
      <c r="M26" s="56"/>
      <c r="N26" s="56"/>
      <c r="O26" s="56"/>
      <c r="P26" s="56"/>
    </row>
    <row r="27" spans="1:16" s="57" customFormat="1" ht="12.75">
      <c r="A27" s="58"/>
      <c r="B27" s="62"/>
      <c r="C27" s="74" t="s">
        <v>130</v>
      </c>
      <c r="D27" s="64" t="s">
        <v>97</v>
      </c>
      <c r="E27" s="65">
        <v>50</v>
      </c>
      <c r="F27" s="66"/>
      <c r="G27" s="67"/>
      <c r="H27" s="67"/>
      <c r="I27" s="67"/>
      <c r="J27" s="67"/>
      <c r="K27" s="55"/>
      <c r="L27" s="56"/>
      <c r="M27" s="56"/>
      <c r="N27" s="56"/>
      <c r="O27" s="56"/>
      <c r="P27" s="56"/>
    </row>
    <row r="28" spans="1:16" s="57" customFormat="1" ht="12.75">
      <c r="A28" s="58"/>
      <c r="B28" s="62"/>
      <c r="C28" s="74" t="s">
        <v>131</v>
      </c>
      <c r="D28" s="64" t="s">
        <v>97</v>
      </c>
      <c r="E28" s="65">
        <v>20</v>
      </c>
      <c r="F28" s="66"/>
      <c r="G28" s="67"/>
      <c r="H28" s="67"/>
      <c r="I28" s="67"/>
      <c r="J28" s="67"/>
      <c r="K28" s="55"/>
      <c r="L28" s="56"/>
      <c r="M28" s="56"/>
      <c r="N28" s="56"/>
      <c r="O28" s="56"/>
      <c r="P28" s="56"/>
    </row>
    <row r="29" spans="1:16" s="57" customFormat="1" ht="12.75">
      <c r="A29" s="58"/>
      <c r="B29" s="62"/>
      <c r="C29" s="74" t="s">
        <v>132</v>
      </c>
      <c r="D29" s="64" t="s">
        <v>18</v>
      </c>
      <c r="E29" s="65">
        <v>50</v>
      </c>
      <c r="F29" s="66"/>
      <c r="G29" s="67"/>
      <c r="H29" s="67"/>
      <c r="I29" s="67"/>
      <c r="J29" s="67"/>
      <c r="K29" s="55"/>
      <c r="L29" s="56"/>
      <c r="M29" s="56"/>
      <c r="N29" s="56"/>
      <c r="O29" s="56"/>
      <c r="P29" s="56"/>
    </row>
    <row r="30" spans="1:16" s="57" customFormat="1" ht="12.75">
      <c r="A30" s="58"/>
      <c r="B30" s="62"/>
      <c r="C30" s="74" t="s">
        <v>133</v>
      </c>
      <c r="D30" s="64" t="s">
        <v>18</v>
      </c>
      <c r="E30" s="65">
        <v>20</v>
      </c>
      <c r="F30" s="66"/>
      <c r="G30" s="67"/>
      <c r="H30" s="67"/>
      <c r="I30" s="67"/>
      <c r="J30" s="67"/>
      <c r="K30" s="55"/>
      <c r="L30" s="56"/>
      <c r="M30" s="56"/>
      <c r="N30" s="56"/>
      <c r="O30" s="56"/>
      <c r="P30" s="56"/>
    </row>
    <row r="31" spans="1:16" s="57" customFormat="1" ht="12.75">
      <c r="A31" s="58"/>
      <c r="B31" s="62"/>
      <c r="C31" s="74" t="s">
        <v>134</v>
      </c>
      <c r="D31" s="64" t="s">
        <v>18</v>
      </c>
      <c r="E31" s="65">
        <v>4</v>
      </c>
      <c r="F31" s="66"/>
      <c r="G31" s="67"/>
      <c r="H31" s="67"/>
      <c r="I31" s="67"/>
      <c r="J31" s="67"/>
      <c r="K31" s="55"/>
      <c r="L31" s="56"/>
      <c r="M31" s="56"/>
      <c r="N31" s="56"/>
      <c r="O31" s="56"/>
      <c r="P31" s="56"/>
    </row>
    <row r="32" spans="1:16" s="57" customFormat="1" ht="12.75">
      <c r="A32" s="58"/>
      <c r="B32" s="62"/>
      <c r="C32" s="74" t="s">
        <v>135</v>
      </c>
      <c r="D32" s="64" t="s">
        <v>18</v>
      </c>
      <c r="E32" s="65">
        <v>4</v>
      </c>
      <c r="F32" s="66"/>
      <c r="G32" s="67"/>
      <c r="H32" s="67"/>
      <c r="I32" s="67"/>
      <c r="J32" s="67"/>
      <c r="K32" s="55"/>
      <c r="L32" s="56"/>
      <c r="M32" s="56"/>
      <c r="N32" s="56"/>
      <c r="O32" s="56"/>
      <c r="P32" s="56"/>
    </row>
    <row r="33" spans="1:16" s="57" customFormat="1" ht="12.75">
      <c r="A33" s="58"/>
      <c r="B33" s="62"/>
      <c r="C33" s="74" t="s">
        <v>136</v>
      </c>
      <c r="D33" s="64" t="s">
        <v>18</v>
      </c>
      <c r="E33" s="65">
        <v>12</v>
      </c>
      <c r="F33" s="66"/>
      <c r="G33" s="67"/>
      <c r="H33" s="67"/>
      <c r="I33" s="67"/>
      <c r="J33" s="67"/>
      <c r="K33" s="55"/>
      <c r="L33" s="56"/>
      <c r="M33" s="56"/>
      <c r="N33" s="56"/>
      <c r="O33" s="56"/>
      <c r="P33" s="56"/>
    </row>
    <row r="34" spans="1:16" s="57" customFormat="1" ht="12.75">
      <c r="A34" s="58"/>
      <c r="B34" s="62"/>
      <c r="C34" s="74" t="s">
        <v>137</v>
      </c>
      <c r="D34" s="64" t="s">
        <v>92</v>
      </c>
      <c r="E34" s="65">
        <v>1</v>
      </c>
      <c r="F34" s="66"/>
      <c r="G34" s="67"/>
      <c r="H34" s="67"/>
      <c r="I34" s="67"/>
      <c r="J34" s="67"/>
      <c r="K34" s="55"/>
      <c r="L34" s="56"/>
      <c r="M34" s="56"/>
      <c r="N34" s="56"/>
      <c r="O34" s="56"/>
      <c r="P34" s="56"/>
    </row>
    <row r="35" spans="1:16" s="57" customFormat="1" ht="12.75">
      <c r="A35" s="58" t="s">
        <v>32</v>
      </c>
      <c r="B35" s="62" t="s">
        <v>12</v>
      </c>
      <c r="C35" s="63" t="s">
        <v>138</v>
      </c>
      <c r="D35" s="64" t="s">
        <v>97</v>
      </c>
      <c r="E35" s="65">
        <v>50</v>
      </c>
      <c r="F35" s="66"/>
      <c r="G35" s="67"/>
      <c r="H35" s="67"/>
      <c r="I35" s="67"/>
      <c r="J35" s="67"/>
      <c r="K35" s="55"/>
      <c r="L35" s="56"/>
      <c r="M35" s="56"/>
      <c r="N35" s="56"/>
      <c r="O35" s="56"/>
      <c r="P35" s="56"/>
    </row>
    <row r="36" spans="1:16" s="57" customFormat="1" ht="12.75">
      <c r="A36" s="58"/>
      <c r="B36" s="62"/>
      <c r="C36" s="75" t="s">
        <v>54</v>
      </c>
      <c r="D36" s="68" t="s">
        <v>23</v>
      </c>
      <c r="E36" s="65">
        <v>1</v>
      </c>
      <c r="F36" s="66"/>
      <c r="G36" s="67"/>
      <c r="H36" s="67"/>
      <c r="I36" s="67"/>
      <c r="J36" s="67"/>
      <c r="K36" s="55"/>
      <c r="L36" s="56"/>
      <c r="M36" s="56"/>
      <c r="N36" s="56"/>
      <c r="O36" s="56"/>
      <c r="P36" s="56"/>
    </row>
    <row r="37" spans="1:16" s="86" customFormat="1" ht="12">
      <c r="A37" s="76"/>
      <c r="B37" s="77"/>
      <c r="C37" s="78"/>
      <c r="D37" s="77"/>
      <c r="E37" s="79"/>
      <c r="F37" s="80"/>
      <c r="G37" s="81"/>
      <c r="H37" s="81"/>
      <c r="I37" s="81"/>
      <c r="J37" s="81"/>
      <c r="K37" s="82"/>
      <c r="L37" s="83"/>
      <c r="M37" s="81"/>
      <c r="N37" s="81"/>
      <c r="O37" s="84"/>
      <c r="P37" s="85"/>
    </row>
    <row r="38" spans="1:16" s="86" customFormat="1" ht="12.75" thickBot="1">
      <c r="A38" s="87"/>
      <c r="B38" s="88"/>
      <c r="C38" s="89"/>
      <c r="D38" s="90"/>
      <c r="E38" s="91"/>
      <c r="F38" s="92"/>
      <c r="G38" s="93"/>
      <c r="H38" s="93"/>
      <c r="I38" s="93"/>
      <c r="J38" s="93"/>
      <c r="K38" s="94"/>
      <c r="L38" s="95"/>
      <c r="M38" s="93"/>
      <c r="N38" s="93"/>
      <c r="O38" s="96"/>
      <c r="P38" s="97"/>
    </row>
    <row r="39" spans="1:16" ht="12.75" thickBot="1">
      <c r="A39" s="98" t="s">
        <v>13</v>
      </c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01">
        <f>SUM(L16:L38)</f>
        <v>0</v>
      </c>
      <c r="M39" s="101">
        <f>SUM(M16:M38)</f>
        <v>0</v>
      </c>
      <c r="N39" s="102">
        <f>SUM(N16:N38)</f>
        <v>0</v>
      </c>
      <c r="O39" s="101">
        <f>SUM(O16:O38)</f>
        <v>0</v>
      </c>
      <c r="P39" s="103">
        <f>SUM(P16:P38)</f>
        <v>0</v>
      </c>
    </row>
    <row r="40" spans="1:16" ht="12.75" thickBot="1">
      <c r="A40" s="104" t="s">
        <v>168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107"/>
      <c r="M40" s="108"/>
      <c r="N40" s="108">
        <f>N39*0</f>
        <v>0</v>
      </c>
      <c r="O40" s="108"/>
      <c r="P40" s="109">
        <f>SUM(M40:O40)</f>
        <v>0</v>
      </c>
    </row>
    <row r="41" spans="1:16" ht="12.75" thickBot="1">
      <c r="A41" s="110" t="s">
        <v>13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2"/>
      <c r="L41" s="113">
        <f>SUM(L39:L40)</f>
        <v>0</v>
      </c>
      <c r="M41" s="114">
        <f>SUM(M39:M40)</f>
        <v>0</v>
      </c>
      <c r="N41" s="114">
        <f>SUM(N39:N40)</f>
        <v>0</v>
      </c>
      <c r="O41" s="114">
        <f>SUM(O39:O40)</f>
        <v>0</v>
      </c>
      <c r="P41" s="115">
        <f>SUM(P39:P40)</f>
        <v>0</v>
      </c>
    </row>
    <row r="44" spans="1:8" s="119" customFormat="1" ht="12">
      <c r="A44" s="117" t="s">
        <v>87</v>
      </c>
      <c r="B44" s="118"/>
      <c r="H44" s="117" t="s">
        <v>67</v>
      </c>
    </row>
    <row r="45" spans="2:6" s="119" customFormat="1" ht="12">
      <c r="B45" s="120"/>
      <c r="F45" s="121"/>
    </row>
  </sheetData>
  <sheetProtection/>
  <mergeCells count="16">
    <mergeCell ref="A1:P1"/>
    <mergeCell ref="A2:P3"/>
    <mergeCell ref="A5:P5"/>
    <mergeCell ref="A6:P6"/>
    <mergeCell ref="L11:N11"/>
    <mergeCell ref="O11:P11"/>
    <mergeCell ref="L14:P14"/>
    <mergeCell ref="A39:K39"/>
    <mergeCell ref="A40:K40"/>
    <mergeCell ref="A41:K41"/>
    <mergeCell ref="A14:A15"/>
    <mergeCell ref="B14:B15"/>
    <mergeCell ref="C14:C15"/>
    <mergeCell ref="D14:D15"/>
    <mergeCell ref="E14:E15"/>
    <mergeCell ref="F14:K14"/>
  </mergeCells>
  <printOptions horizontalCentered="1"/>
  <pageMargins left="0.1968503937007874" right="0.1968503937007874" top="0.7874015748031497" bottom="0.3937007874015748" header="0.5118110236220472" footer="0.1968503937007874"/>
  <pageSetup fitToHeight="20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2010-02-03T08:56:16Z</cp:lastPrinted>
  <dcterms:created xsi:type="dcterms:W3CDTF">2006-09-28T05:33:49Z</dcterms:created>
  <dcterms:modified xsi:type="dcterms:W3CDTF">2014-09-30T10:30:01Z</dcterms:modified>
  <cp:category/>
  <cp:version/>
  <cp:contentType/>
  <cp:contentStatus/>
</cp:coreProperties>
</file>